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Y:\www\devel\htdocs\epa-cpm\Documents\"/>
    </mc:Choice>
  </mc:AlternateContent>
  <xr:revisionPtr revIDLastSave="0" documentId="13_ncr:1_{C04D00BF-A40A-4F68-81DB-4D5992FC2FA5}" xr6:coauthVersionLast="47" xr6:coauthVersionMax="47" xr10:uidLastSave="{00000000-0000-0000-0000-000000000000}"/>
  <bookViews>
    <workbookView xWindow="18990" yWindow="0" windowWidth="19650" windowHeight="21000" xr2:uid="{488DE878-7185-4C76-900A-ED3184494AF1}"/>
  </bookViews>
  <sheets>
    <sheet name="Instructions" sheetId="3" r:id="rId1"/>
    <sheet name="Single Radionuclides" sheetId="1" r:id="rId2"/>
    <sheet name="Multiple Radionuclides" sheetId="2" r:id="rId3"/>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 i="2" l="1"/>
  <c r="T2" i="2"/>
  <c r="X2" i="2"/>
  <c r="K8" i="1"/>
  <c r="O8" i="1"/>
  <c r="K14" i="1"/>
  <c r="U14" i="1"/>
  <c r="P9" i="1" l="1"/>
  <c r="R2" i="2"/>
  <c r="W2" i="2" s="1"/>
  <c r="T18" i="2"/>
  <c r="T5" i="2"/>
  <c r="P27" i="2"/>
  <c r="R27" i="2"/>
  <c r="P26" i="2"/>
  <c r="P25" i="2"/>
  <c r="P24" i="2"/>
  <c r="P23" i="2"/>
  <c r="P22" i="2"/>
  <c r="R22" i="2"/>
  <c r="P21" i="2"/>
  <c r="P20" i="2"/>
  <c r="P19" i="2"/>
  <c r="P18" i="2"/>
  <c r="P17" i="2"/>
  <c r="R17" i="2"/>
  <c r="P16" i="2"/>
  <c r="R16" i="2"/>
  <c r="P15" i="2"/>
  <c r="R15" i="2"/>
  <c r="P14" i="2"/>
  <c r="P13" i="2"/>
  <c r="R13" i="2"/>
  <c r="P12" i="2"/>
  <c r="R12" i="2"/>
  <c r="P11" i="2"/>
  <c r="R11" i="2"/>
  <c r="P10" i="2"/>
  <c r="R10" i="2"/>
  <c r="P9" i="2"/>
  <c r="P8" i="2"/>
  <c r="P7" i="2"/>
  <c r="R7" i="2"/>
  <c r="P6" i="2"/>
  <c r="P5" i="2"/>
  <c r="P4" i="2"/>
  <c r="R4" i="2"/>
  <c r="P3" i="2"/>
  <c r="P2" i="2"/>
  <c r="P27" i="1"/>
  <c r="P26" i="1"/>
  <c r="P25" i="1"/>
  <c r="P24" i="1"/>
  <c r="P23" i="1"/>
  <c r="P22" i="1"/>
  <c r="P21" i="1"/>
  <c r="P20" i="1"/>
  <c r="P19" i="1"/>
  <c r="R19" i="1" s="1"/>
  <c r="P18" i="1"/>
  <c r="P17" i="1"/>
  <c r="P16" i="1"/>
  <c r="P15" i="1"/>
  <c r="P14" i="1"/>
  <c r="P13" i="1"/>
  <c r="P12" i="1"/>
  <c r="P11" i="1"/>
  <c r="P10" i="1"/>
  <c r="P8" i="1"/>
  <c r="P7" i="1"/>
  <c r="P6" i="1"/>
  <c r="P5" i="1"/>
  <c r="P4" i="1"/>
  <c r="P3" i="1"/>
  <c r="P2" i="1"/>
  <c r="S2" i="2"/>
  <c r="V23" i="2" s="1"/>
  <c r="I27" i="1"/>
  <c r="M27" i="1" s="1"/>
  <c r="I26" i="1"/>
  <c r="M26" i="1" s="1"/>
  <c r="I25" i="1"/>
  <c r="M25" i="1"/>
  <c r="I24" i="1"/>
  <c r="M24" i="1" s="1"/>
  <c r="I23" i="1"/>
  <c r="M23" i="1" s="1"/>
  <c r="I22" i="1"/>
  <c r="M22" i="1" s="1"/>
  <c r="I21" i="1"/>
  <c r="M21" i="1" s="1"/>
  <c r="I20" i="1"/>
  <c r="M20" i="1" s="1"/>
  <c r="I19" i="1"/>
  <c r="M19" i="1" s="1"/>
  <c r="I18" i="1"/>
  <c r="M18" i="1" s="1"/>
  <c r="I17" i="1"/>
  <c r="M17" i="1"/>
  <c r="I16" i="1"/>
  <c r="M16" i="1"/>
  <c r="I15" i="1"/>
  <c r="M15" i="1" s="1"/>
  <c r="I14" i="1"/>
  <c r="M14" i="1" s="1"/>
  <c r="I13" i="1"/>
  <c r="M13" i="1"/>
  <c r="I12" i="1"/>
  <c r="M12" i="1"/>
  <c r="I11" i="1"/>
  <c r="M11" i="1" s="1"/>
  <c r="I10" i="1"/>
  <c r="M10" i="1" s="1"/>
  <c r="I9" i="1"/>
  <c r="M9" i="1" s="1"/>
  <c r="I8" i="1"/>
  <c r="M8" i="1" s="1"/>
  <c r="I7" i="1"/>
  <c r="M7" i="1" s="1"/>
  <c r="I6" i="1"/>
  <c r="M6" i="1" s="1"/>
  <c r="I5" i="1"/>
  <c r="M5" i="1"/>
  <c r="I4" i="1"/>
  <c r="M4" i="1" s="1"/>
  <c r="I3" i="1"/>
  <c r="M3" i="1" s="1"/>
  <c r="I2" i="1"/>
  <c r="M2" i="1" s="1"/>
  <c r="S14" i="2"/>
  <c r="S27" i="2"/>
  <c r="S26" i="2"/>
  <c r="S25" i="2"/>
  <c r="S24" i="2"/>
  <c r="S23" i="2"/>
  <c r="S22" i="2"/>
  <c r="S21" i="2"/>
  <c r="S20" i="2"/>
  <c r="S19" i="2"/>
  <c r="S18" i="2"/>
  <c r="S17" i="2"/>
  <c r="S16" i="2"/>
  <c r="S15" i="2"/>
  <c r="S13" i="2"/>
  <c r="S12" i="2"/>
  <c r="S11" i="2"/>
  <c r="S10" i="2"/>
  <c r="S9" i="2"/>
  <c r="S8" i="2"/>
  <c r="S7" i="2"/>
  <c r="S6" i="2"/>
  <c r="S5" i="2"/>
  <c r="S4" i="2"/>
  <c r="S3" i="2"/>
  <c r="I27" i="2"/>
  <c r="M27" i="2"/>
  <c r="I26" i="2"/>
  <c r="M26" i="2"/>
  <c r="I25" i="2"/>
  <c r="M25" i="2"/>
  <c r="I24" i="2"/>
  <c r="M24" i="2"/>
  <c r="I23" i="2"/>
  <c r="M23" i="2"/>
  <c r="I22" i="2"/>
  <c r="M22" i="2"/>
  <c r="I21" i="2"/>
  <c r="M21" i="2"/>
  <c r="I20" i="2"/>
  <c r="M20" i="2"/>
  <c r="I19" i="2"/>
  <c r="M19" i="2"/>
  <c r="I18" i="2"/>
  <c r="M18" i="2"/>
  <c r="I17" i="2"/>
  <c r="M17" i="2"/>
  <c r="I16" i="2"/>
  <c r="M16" i="2"/>
  <c r="I15" i="2"/>
  <c r="M15" i="2"/>
  <c r="I14" i="2"/>
  <c r="M14" i="2"/>
  <c r="I13" i="2"/>
  <c r="M13" i="2"/>
  <c r="I12" i="2"/>
  <c r="M12" i="2"/>
  <c r="I11" i="2"/>
  <c r="M11" i="2"/>
  <c r="I10" i="2"/>
  <c r="M10" i="2"/>
  <c r="I9" i="2"/>
  <c r="M9" i="2"/>
  <c r="I8" i="2"/>
  <c r="M8" i="2"/>
  <c r="I7" i="2"/>
  <c r="M7" i="2"/>
  <c r="I6" i="2"/>
  <c r="M6" i="2"/>
  <c r="I5" i="2"/>
  <c r="M5" i="2"/>
  <c r="I4" i="2"/>
  <c r="M4" i="2"/>
  <c r="I3" i="2"/>
  <c r="M3" i="2"/>
  <c r="I2" i="2"/>
  <c r="M2" i="2"/>
  <c r="Q3" i="2"/>
  <c r="T3" i="2" s="1"/>
  <c r="R3" i="2"/>
  <c r="Q15" i="2"/>
  <c r="T15" i="2" s="1"/>
  <c r="Q16" i="2"/>
  <c r="T16" i="2" s="1"/>
  <c r="Q17" i="2"/>
  <c r="T17" i="2" s="1"/>
  <c r="Q18" i="2"/>
  <c r="Q19" i="2"/>
  <c r="T19" i="2" s="1"/>
  <c r="Q20" i="2"/>
  <c r="T20" i="2" s="1"/>
  <c r="Q21" i="2"/>
  <c r="T21" i="2" s="1"/>
  <c r="Q22" i="2"/>
  <c r="T22" i="2" s="1"/>
  <c r="Q23" i="2"/>
  <c r="T23" i="2" s="1"/>
  <c r="Q24" i="2"/>
  <c r="T24" i="2" s="1"/>
  <c r="Q25" i="2"/>
  <c r="T25" i="2" s="1"/>
  <c r="Q26" i="2"/>
  <c r="T26" i="2" s="1"/>
  <c r="Q27" i="2"/>
  <c r="T27" i="2" s="1"/>
  <c r="Q14" i="2"/>
  <c r="T14" i="2" s="1"/>
  <c r="Q4" i="2"/>
  <c r="T4" i="2" s="1"/>
  <c r="Q5" i="2"/>
  <c r="Q6" i="2"/>
  <c r="T6" i="2" s="1"/>
  <c r="Q7" i="2"/>
  <c r="T7" i="2" s="1"/>
  <c r="Q8" i="2"/>
  <c r="T8" i="2" s="1"/>
  <c r="Q9" i="2"/>
  <c r="T9" i="2" s="1"/>
  <c r="Q10" i="2"/>
  <c r="T10" i="2" s="1"/>
  <c r="Q11" i="2"/>
  <c r="T11" i="2" s="1"/>
  <c r="Q12" i="2"/>
  <c r="T12" i="2" s="1"/>
  <c r="Q13" i="2"/>
  <c r="T13" i="2" s="1"/>
  <c r="R6" i="2"/>
  <c r="R5" i="2"/>
  <c r="R8" i="2"/>
  <c r="R9" i="2"/>
  <c r="R14" i="2"/>
  <c r="R18" i="2"/>
  <c r="R19" i="2"/>
  <c r="R20" i="2"/>
  <c r="R21" i="2"/>
  <c r="R23" i="2"/>
  <c r="R24" i="2"/>
  <c r="R25" i="2"/>
  <c r="R26" i="2"/>
  <c r="K16" i="2"/>
  <c r="O16" i="2" s="1"/>
  <c r="H14" i="2"/>
  <c r="L14" i="2"/>
  <c r="J16" i="2"/>
  <c r="N16" i="2"/>
  <c r="J24" i="2"/>
  <c r="N24" i="2"/>
  <c r="K24" i="2"/>
  <c r="O24" i="2" s="1"/>
  <c r="J25" i="2"/>
  <c r="N25" i="2"/>
  <c r="K25" i="2"/>
  <c r="O25" i="2" s="1"/>
  <c r="J26" i="2"/>
  <c r="N26" i="2"/>
  <c r="K26" i="2"/>
  <c r="O26" i="2" s="1"/>
  <c r="J27" i="2"/>
  <c r="N27" i="2"/>
  <c r="K27" i="2"/>
  <c r="O27" i="2" s="1"/>
  <c r="J14" i="2"/>
  <c r="N14" i="2"/>
  <c r="K14" i="2"/>
  <c r="O14" i="2" s="1"/>
  <c r="J15" i="2"/>
  <c r="N15" i="2"/>
  <c r="K15" i="2"/>
  <c r="O15" i="2" s="1"/>
  <c r="J17" i="2"/>
  <c r="N17" i="2"/>
  <c r="K17" i="2"/>
  <c r="O17" i="2"/>
  <c r="J18" i="2"/>
  <c r="N18" i="2"/>
  <c r="K18" i="2"/>
  <c r="O18" i="2"/>
  <c r="J19" i="2"/>
  <c r="N19" i="2"/>
  <c r="K19" i="2"/>
  <c r="O19" i="2" s="1"/>
  <c r="J20" i="2"/>
  <c r="N20" i="2"/>
  <c r="K20" i="2"/>
  <c r="O20" i="2" s="1"/>
  <c r="J21" i="2"/>
  <c r="N21" i="2"/>
  <c r="K21" i="2"/>
  <c r="O21" i="2" s="1"/>
  <c r="J22" i="2"/>
  <c r="N22" i="2"/>
  <c r="K22" i="2"/>
  <c r="O22" i="2"/>
  <c r="J23" i="2"/>
  <c r="N23" i="2"/>
  <c r="K23" i="2"/>
  <c r="O23" i="2" s="1"/>
  <c r="K15" i="1"/>
  <c r="O15" i="1" s="1"/>
  <c r="K16" i="1"/>
  <c r="O16" i="1" s="1"/>
  <c r="K17" i="1"/>
  <c r="O17" i="1" s="1"/>
  <c r="K18" i="1"/>
  <c r="O18" i="1" s="1"/>
  <c r="K19" i="1"/>
  <c r="O19" i="1" s="1"/>
  <c r="K20" i="1"/>
  <c r="O20" i="1" s="1"/>
  <c r="K21" i="1"/>
  <c r="O21" i="1" s="1"/>
  <c r="K22" i="1"/>
  <c r="O22" i="1" s="1"/>
  <c r="K23" i="1"/>
  <c r="O23" i="1" s="1"/>
  <c r="K24" i="1"/>
  <c r="O24" i="1" s="1"/>
  <c r="K25" i="1"/>
  <c r="O25" i="1" s="1"/>
  <c r="K26" i="1"/>
  <c r="O26" i="1" s="1"/>
  <c r="K27" i="1"/>
  <c r="O27" i="1" s="1"/>
  <c r="O14" i="1"/>
  <c r="J15" i="1"/>
  <c r="N15" i="1" s="1"/>
  <c r="J16" i="1"/>
  <c r="N16" i="1"/>
  <c r="J17" i="1"/>
  <c r="N17" i="1"/>
  <c r="J18" i="1"/>
  <c r="N18" i="1" s="1"/>
  <c r="J19" i="1"/>
  <c r="N19" i="1"/>
  <c r="J20" i="1"/>
  <c r="N20" i="1" s="1"/>
  <c r="J21" i="1"/>
  <c r="N21" i="1" s="1"/>
  <c r="J22" i="1"/>
  <c r="N22" i="1"/>
  <c r="J23" i="1"/>
  <c r="N23" i="1"/>
  <c r="J24" i="1"/>
  <c r="N24" i="1" s="1"/>
  <c r="J25" i="1"/>
  <c r="N25" i="1"/>
  <c r="J26" i="1"/>
  <c r="N26" i="1"/>
  <c r="J27" i="1"/>
  <c r="N27" i="1" s="1"/>
  <c r="J14" i="1"/>
  <c r="N14" i="1"/>
  <c r="H14" i="1"/>
  <c r="L14" i="1"/>
  <c r="K2" i="1"/>
  <c r="O2" i="1" s="1"/>
  <c r="K4" i="1"/>
  <c r="O4" i="1" s="1"/>
  <c r="K3" i="1"/>
  <c r="O3" i="1" s="1"/>
  <c r="H2" i="1"/>
  <c r="L2" i="1" s="1"/>
  <c r="H2" i="2"/>
  <c r="L2" i="2"/>
  <c r="J2" i="2"/>
  <c r="N2" i="2"/>
  <c r="K13" i="2"/>
  <c r="O13" i="2" s="1"/>
  <c r="J13" i="2"/>
  <c r="N13" i="2"/>
  <c r="K12" i="2"/>
  <c r="O12" i="2" s="1"/>
  <c r="J12" i="2"/>
  <c r="N12" i="2"/>
  <c r="K11" i="2"/>
  <c r="O11" i="2" s="1"/>
  <c r="J11" i="2"/>
  <c r="N11" i="2"/>
  <c r="K10" i="2"/>
  <c r="O10" i="2"/>
  <c r="J10" i="2"/>
  <c r="N10" i="2"/>
  <c r="K9" i="2"/>
  <c r="O9" i="2" s="1"/>
  <c r="J9" i="2"/>
  <c r="N9" i="2"/>
  <c r="K8" i="2"/>
  <c r="O8" i="2" s="1"/>
  <c r="J8" i="2"/>
  <c r="N8" i="2"/>
  <c r="K7" i="2"/>
  <c r="O7" i="2"/>
  <c r="J7" i="2"/>
  <c r="N7" i="2"/>
  <c r="K6" i="2"/>
  <c r="O6" i="2" s="1"/>
  <c r="J6" i="2"/>
  <c r="N6" i="2"/>
  <c r="K5" i="2"/>
  <c r="O5" i="2" s="1"/>
  <c r="J5" i="2"/>
  <c r="N5" i="2"/>
  <c r="K4" i="2"/>
  <c r="O4" i="2"/>
  <c r="J4" i="2"/>
  <c r="N4" i="2"/>
  <c r="K3" i="2"/>
  <c r="O3" i="2"/>
  <c r="J3" i="2"/>
  <c r="N3" i="2"/>
  <c r="K2" i="2"/>
  <c r="O2" i="2" s="1"/>
  <c r="U2" i="1"/>
  <c r="K13" i="1"/>
  <c r="O13" i="1" s="1"/>
  <c r="K12" i="1"/>
  <c r="O12" i="1" s="1"/>
  <c r="K11" i="1"/>
  <c r="O11" i="1" s="1"/>
  <c r="K10" i="1"/>
  <c r="O10" i="1" s="1"/>
  <c r="K9" i="1"/>
  <c r="O9" i="1" s="1"/>
  <c r="K7" i="1"/>
  <c r="O7" i="1"/>
  <c r="K6" i="1"/>
  <c r="O6" i="1" s="1"/>
  <c r="K5" i="1"/>
  <c r="O5" i="1" s="1"/>
  <c r="J3" i="1"/>
  <c r="N3" i="1"/>
  <c r="J4" i="1"/>
  <c r="N4" i="1" s="1"/>
  <c r="J5" i="1"/>
  <c r="N5" i="1"/>
  <c r="J6" i="1"/>
  <c r="N6" i="1"/>
  <c r="J7" i="1"/>
  <c r="N7" i="1" s="1"/>
  <c r="J8" i="1"/>
  <c r="N8" i="1" s="1"/>
  <c r="J9" i="1"/>
  <c r="N9" i="1"/>
  <c r="J10" i="1"/>
  <c r="N10" i="1" s="1"/>
  <c r="J11" i="1"/>
  <c r="N11" i="1"/>
  <c r="J12" i="1"/>
  <c r="N12" i="1"/>
  <c r="J13" i="1"/>
  <c r="N13" i="1" s="1"/>
  <c r="J2" i="1"/>
  <c r="N2" i="1"/>
  <c r="U2" i="2"/>
  <c r="W3" i="2"/>
  <c r="W23" i="2"/>
  <c r="W22" i="2"/>
  <c r="W17" i="2"/>
  <c r="T23" i="1" l="1"/>
  <c r="U14" i="2"/>
  <c r="W4" i="2"/>
  <c r="W8" i="2"/>
  <c r="X19" i="2"/>
  <c r="X10" i="2"/>
  <c r="V5" i="2"/>
  <c r="Y2" i="2"/>
  <c r="X5" i="2"/>
  <c r="X6" i="2"/>
  <c r="X11" i="2"/>
  <c r="X12" i="2"/>
  <c r="X17" i="2"/>
  <c r="X18" i="2"/>
  <c r="V12" i="2"/>
  <c r="V17" i="2"/>
  <c r="X22" i="2"/>
  <c r="X23" i="2"/>
  <c r="X24" i="2"/>
  <c r="V24" i="2"/>
  <c r="X25" i="2"/>
  <c r="W15" i="2"/>
  <c r="W13" i="2"/>
  <c r="V13" i="2"/>
  <c r="V25" i="2"/>
  <c r="W20" i="2"/>
  <c r="W16" i="2"/>
  <c r="V14" i="2"/>
  <c r="V26" i="2"/>
  <c r="X7" i="2"/>
  <c r="W21" i="2"/>
  <c r="W18" i="2"/>
  <c r="V3" i="2"/>
  <c r="V15" i="2"/>
  <c r="V27" i="2"/>
  <c r="X8" i="2"/>
  <c r="X20" i="2"/>
  <c r="W10" i="2"/>
  <c r="W14" i="2"/>
  <c r="V4" i="2"/>
  <c r="V16" i="2"/>
  <c r="X9" i="2"/>
  <c r="X21" i="2"/>
  <c r="V7" i="2"/>
  <c r="V9" i="2"/>
  <c r="X14" i="2"/>
  <c r="X26" i="2"/>
  <c r="V10" i="2"/>
  <c r="X15" i="2"/>
  <c r="X27" i="2"/>
  <c r="V6" i="2"/>
  <c r="V18" i="2"/>
  <c r="W19" i="2"/>
  <c r="W6" i="2"/>
  <c r="W25" i="2"/>
  <c r="V19" i="2"/>
  <c r="W12" i="2"/>
  <c r="W24" i="2"/>
  <c r="V8" i="2"/>
  <c r="V20" i="2"/>
  <c r="X13" i="2"/>
  <c r="W27" i="2"/>
  <c r="W5" i="2"/>
  <c r="V21" i="2"/>
  <c r="V2" i="2"/>
  <c r="W11" i="2"/>
  <c r="W26" i="2"/>
  <c r="V22" i="2"/>
  <c r="W9" i="2"/>
  <c r="W7" i="2"/>
  <c r="V11" i="2"/>
  <c r="X4" i="2"/>
  <c r="X16" i="2"/>
  <c r="X3" i="2"/>
  <c r="T7" i="1"/>
  <c r="R13" i="1"/>
  <c r="R8" i="1"/>
  <c r="R15" i="1"/>
  <c r="R4" i="1"/>
  <c r="R17" i="1"/>
  <c r="R5" i="1"/>
  <c r="R18" i="1"/>
  <c r="R20" i="1"/>
  <c r="R22" i="1"/>
  <c r="S27" i="1"/>
  <c r="T19" i="1"/>
  <c r="R6" i="1"/>
  <c r="S7" i="1"/>
  <c r="T26" i="1"/>
  <c r="R7" i="1"/>
  <c r="T3" i="1"/>
  <c r="R3" i="1"/>
  <c r="R12" i="1"/>
  <c r="R24" i="1"/>
  <c r="R25" i="1"/>
  <c r="R26" i="1"/>
  <c r="T5" i="1"/>
  <c r="T11" i="1"/>
  <c r="T10" i="1"/>
  <c r="T2" i="1"/>
  <c r="T8" i="1"/>
  <c r="S10" i="1"/>
  <c r="S23" i="1"/>
  <c r="S22" i="1"/>
  <c r="S14" i="1"/>
  <c r="S15" i="1"/>
  <c r="S19" i="1"/>
  <c r="S16" i="1"/>
  <c r="S25" i="1"/>
  <c r="S9" i="1"/>
  <c r="T12" i="1"/>
  <c r="T18" i="1"/>
  <c r="T21" i="1"/>
  <c r="T13" i="1"/>
  <c r="S21" i="1"/>
  <c r="T6" i="1"/>
  <c r="S20" i="1"/>
  <c r="T20" i="1"/>
  <c r="S13" i="1"/>
  <c r="S18" i="1"/>
  <c r="S12" i="1"/>
  <c r="T9" i="1"/>
  <c r="S17" i="1"/>
  <c r="T17" i="1"/>
  <c r="T24" i="1"/>
  <c r="T25" i="1"/>
  <c r="T4" i="1"/>
  <c r="S24" i="1"/>
  <c r="T16" i="1"/>
  <c r="S2" i="1"/>
  <c r="S11" i="1"/>
  <c r="S6" i="1"/>
  <c r="S4" i="1"/>
  <c r="S5" i="1"/>
  <c r="S8" i="1"/>
  <c r="S26" i="1"/>
  <c r="S3" i="1"/>
  <c r="T22" i="1"/>
  <c r="T15" i="1"/>
  <c r="R9" i="1"/>
  <c r="R10" i="1"/>
  <c r="T27" i="1"/>
  <c r="R11" i="1"/>
  <c r="T14" i="1"/>
  <c r="R14" i="1"/>
  <c r="R2" i="1"/>
  <c r="R27" i="1"/>
  <c r="R16" i="1"/>
  <c r="R21" i="1"/>
  <c r="R23" i="1"/>
  <c r="AA2" i="2" l="1"/>
  <c r="Z2" i="2"/>
  <c r="AB2" i="2"/>
  <c r="V14" i="1"/>
  <c r="W2" i="1"/>
  <c r="W14" i="1"/>
  <c r="X2" i="1"/>
  <c r="V2" i="1"/>
  <c r="X14" i="1"/>
</calcChain>
</file>

<file path=xl/sharedStrings.xml><?xml version="1.0" encoding="utf-8"?>
<sst xmlns="http://schemas.openxmlformats.org/spreadsheetml/2006/main" count="134" uniqueCount="75">
  <si>
    <t>Parent Only</t>
  </si>
  <si>
    <t>Peak</t>
  </si>
  <si>
    <t>SE</t>
  </si>
  <si>
    <t>Chain</t>
  </si>
  <si>
    <t>Ac-227</t>
  </si>
  <si>
    <t>Th-227</t>
  </si>
  <si>
    <t>Fr-223</t>
  </si>
  <si>
    <t>Ra-223</t>
  </si>
  <si>
    <t>At-219</t>
  </si>
  <si>
    <t>Rn-219</t>
  </si>
  <si>
    <t>Bi-215</t>
  </si>
  <si>
    <t>Po-215</t>
  </si>
  <si>
    <t>Pb-211</t>
  </si>
  <si>
    <t>Bi-211</t>
  </si>
  <si>
    <t>Po-211</t>
  </si>
  <si>
    <t>Tl-207</t>
  </si>
  <si>
    <t>GDR for Parent Only CPM</t>
  </si>
  <si>
    <t>pCi of chain members at the SE TAC using FC</t>
  </si>
  <si>
    <t>CPM of chain members at the SE  TAC using FC</t>
  </si>
  <si>
    <t>CPM of chain members at the parent only  TAC using FC</t>
  </si>
  <si>
    <t>Worker PRG (pCi/g) TR= 1E-04</t>
  </si>
  <si>
    <t>UAF for Peak</t>
  </si>
  <si>
    <t>FC for SE</t>
  </si>
  <si>
    <t>pCi of chain members at the Peak TAC using UAF</t>
  </si>
  <si>
    <t>CPM of chain members at the Peak  TAC using UAF</t>
  </si>
  <si>
    <r>
      <rPr>
        <i/>
        <sz val="11"/>
        <color theme="1"/>
        <rFont val="Calibri"/>
        <family val="2"/>
        <scheme val="minor"/>
      </rPr>
      <t>f</t>
    </r>
    <r>
      <rPr>
        <vertAlign val="subscript"/>
        <sz val="11"/>
        <color theme="1"/>
        <rFont val="Calibri"/>
        <family val="2"/>
        <scheme val="minor"/>
      </rPr>
      <t>1</t>
    </r>
    <r>
      <rPr>
        <sz val="11"/>
        <color theme="1"/>
        <rFont val="Calibri"/>
        <family val="2"/>
        <scheme val="minor"/>
      </rPr>
      <t xml:space="preserve"> of chain members at the parent only TAC using FC</t>
    </r>
  </si>
  <si>
    <r>
      <rPr>
        <i/>
        <sz val="11"/>
        <color theme="1"/>
        <rFont val="Calibri"/>
        <family val="2"/>
        <scheme val="minor"/>
      </rPr>
      <t>f</t>
    </r>
    <r>
      <rPr>
        <vertAlign val="subscript"/>
        <sz val="11"/>
        <color theme="1"/>
        <rFont val="Calibri"/>
        <family val="2"/>
        <scheme val="minor"/>
      </rPr>
      <t>1</t>
    </r>
    <r>
      <rPr>
        <sz val="11"/>
        <color theme="1"/>
        <rFont val="Calibri"/>
        <family val="2"/>
        <scheme val="minor"/>
      </rPr>
      <t xml:space="preserve"> of chain members at the SE TAC using FC</t>
    </r>
  </si>
  <si>
    <r>
      <rPr>
        <i/>
        <sz val="11"/>
        <color theme="1"/>
        <rFont val="Calibri"/>
        <family val="2"/>
        <scheme val="minor"/>
      </rPr>
      <t>f</t>
    </r>
    <r>
      <rPr>
        <vertAlign val="subscript"/>
        <sz val="11"/>
        <color theme="1"/>
        <rFont val="Calibri"/>
        <family val="2"/>
        <scheme val="minor"/>
      </rPr>
      <t>1</t>
    </r>
    <r>
      <rPr>
        <sz val="11"/>
        <color theme="1"/>
        <rFont val="Calibri"/>
        <family val="2"/>
        <scheme val="minor"/>
      </rPr>
      <t xml:space="preserve"> of chain members at the Peak TAC using UAF</t>
    </r>
  </si>
  <si>
    <t>GDR for SE CPM</t>
  </si>
  <si>
    <t>GDR for Peak CPM</t>
  </si>
  <si>
    <t>Detector Specs for the CFs</t>
  </si>
  <si>
    <t>CF (cpm/pCi) for 2x2, soil, infinite depth, and 1cm height</t>
  </si>
  <si>
    <t>Pb-210</t>
  </si>
  <si>
    <t>PRG</t>
  </si>
  <si>
    <t>Bi-210</t>
  </si>
  <si>
    <t>Po-210</t>
  </si>
  <si>
    <t>Hg-206</t>
  </si>
  <si>
    <t>Tl-206</t>
  </si>
  <si>
    <t>FAC</t>
  </si>
  <si>
    <t>FAC (pCi/g) using FC</t>
  </si>
  <si>
    <t>Po-218</t>
  </si>
  <si>
    <t>pCi parent only TAC</t>
  </si>
  <si>
    <t>Ra-226</t>
  </si>
  <si>
    <t>Rn-222</t>
  </si>
  <si>
    <t>At-218</t>
  </si>
  <si>
    <t>Rn-218</t>
  </si>
  <si>
    <t>Pb-214</t>
  </si>
  <si>
    <t>Bi-214</t>
  </si>
  <si>
    <t>Po-214</t>
  </si>
  <si>
    <t>Tl-210</t>
  </si>
  <si>
    <t>FAC (pCi/g) using UAF</t>
  </si>
  <si>
    <t>CPM of FAC using UAF</t>
  </si>
  <si>
    <t>GDR for Parent Only Include Progeny CPM</t>
  </si>
  <si>
    <t>CPM of chain members at the Parent Only Include Progeny  TAC</t>
  </si>
  <si>
    <r>
      <rPr>
        <i/>
        <sz val="11"/>
        <color theme="1"/>
        <rFont val="Calibri"/>
        <family val="2"/>
        <scheme val="minor"/>
      </rPr>
      <t>f</t>
    </r>
    <r>
      <rPr>
        <vertAlign val="subscript"/>
        <sz val="11"/>
        <color theme="1"/>
        <rFont val="Calibri"/>
        <family val="2"/>
        <scheme val="minor"/>
      </rPr>
      <t>1</t>
    </r>
    <r>
      <rPr>
        <sz val="11"/>
        <color theme="1"/>
        <rFont val="Calibri"/>
        <family val="2"/>
        <scheme val="minor"/>
      </rPr>
      <t xml:space="preserve"> of chain members at the Parent Only Include Progeny TAC</t>
    </r>
  </si>
  <si>
    <t>CPM of chain members at the Parent Only  TAC using FC</t>
  </si>
  <si>
    <t>pCi of Parent Only TAC</t>
  </si>
  <si>
    <r>
      <rPr>
        <i/>
        <sz val="11"/>
        <color theme="1"/>
        <rFont val="Calibri"/>
        <family val="2"/>
        <scheme val="minor"/>
      </rPr>
      <t>f</t>
    </r>
    <r>
      <rPr>
        <vertAlign val="subscript"/>
        <sz val="11"/>
        <color theme="1"/>
        <rFont val="Calibri"/>
        <family val="2"/>
        <scheme val="minor"/>
      </rPr>
      <t>1</t>
    </r>
    <r>
      <rPr>
        <sz val="11"/>
        <color theme="1"/>
        <rFont val="Calibri"/>
        <family val="2"/>
        <scheme val="minor"/>
      </rPr>
      <t xml:space="preserve"> of chain members at the Parent Only TAC using FC</t>
    </r>
  </si>
  <si>
    <t>CPM of FAC Parent Only Include Progeny</t>
  </si>
  <si>
    <t>pCi of Parent Only Include Progeny TAC</t>
  </si>
  <si>
    <t>CPM of FAC using FC for SE</t>
  </si>
  <si>
    <t>INSTRUCTIONS</t>
  </si>
  <si>
    <t>Tab Descriptions</t>
  </si>
  <si>
    <r>
      <rPr>
        <i/>
        <sz val="11"/>
        <color theme="1"/>
        <rFont val="Calibri"/>
        <family val="2"/>
        <scheme val="minor"/>
      </rPr>
      <t>f</t>
    </r>
    <r>
      <rPr>
        <vertAlign val="subscript"/>
        <sz val="11"/>
        <color theme="1"/>
        <rFont val="Calibri"/>
        <family val="2"/>
        <scheme val="minor"/>
      </rPr>
      <t>1</t>
    </r>
    <r>
      <rPr>
        <sz val="11"/>
        <color theme="1"/>
        <rFont val="Calibri"/>
        <family val="2"/>
        <scheme val="minor"/>
      </rPr>
      <t xml:space="preserve"> of chain members at the Parent Only Include Progeny TAC using FC</t>
    </r>
  </si>
  <si>
    <t>Field Activity Concentration (FAC) (pCi/g)</t>
  </si>
  <si>
    <t>Disclaimer: This archived file was intended for internal review but has been posted due to interest in historical reviews. This file is no longer used to quality assure the EPA CPM calculator. Quality assurance spreadsheets have been updated accordingly and are provided on the internal verification page of the EPA CPM website.</t>
  </si>
  <si>
    <t xml:space="preserve">The point of this QA sheet is to replicate the output results for the CPM (Counts Per Minute) calculator for both single and multiple radionuclide selection. Below are instructions for understanding the ins and outs of this spreadsheet. </t>
  </si>
  <si>
    <t>The 'Multiple Radionuclides' tab replicates the CPM calculation when two radionuclides are selected.</t>
  </si>
  <si>
    <t>The 'Single Radionuclides' tab replicates the CPM calculation when individual radionuclides are selected.</t>
  </si>
  <si>
    <t>These cells represent the counts per minute (CPM) of each parent and its progeny.</t>
  </si>
  <si>
    <t>These cells represent the target activity concentration (TAC) of each parent and its progeny.</t>
  </si>
  <si>
    <t>These cells represent the field activity concentration (FAC) of each parent and its progeny.</t>
  </si>
  <si>
    <r>
      <t>These cells represent the relative fraction (</t>
    </r>
    <r>
      <rPr>
        <i/>
        <sz val="11"/>
        <color theme="1"/>
        <rFont val="Calibri"/>
        <family val="2"/>
        <scheme val="minor"/>
      </rPr>
      <t>f</t>
    </r>
    <r>
      <rPr>
        <vertAlign val="subscript"/>
        <sz val="11"/>
        <color theme="1"/>
        <rFont val="Calibri"/>
        <family val="2"/>
        <scheme val="minor"/>
      </rPr>
      <t>1</t>
    </r>
    <r>
      <rPr>
        <sz val="11"/>
        <color theme="1"/>
        <rFont val="Calibri"/>
        <family val="2"/>
        <scheme val="minor"/>
      </rPr>
      <t>)of each parent and its progeny.</t>
    </r>
  </si>
  <si>
    <t>Relevant Cell Descriptions</t>
  </si>
  <si>
    <t>These cells represent the final gross detector response (GDR) in cpm of the entire chain (single) or chains (multiple).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</si>
</sst>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E+00"/>
    <numFmt numFmtId="165" formatCode="0.0E+00"/>
    <numFmt numFmtId="166" formatCode="0.0000E+00"/>
    <numFmt numFmtId="167" formatCode="0.00000E+00"/>
  </numFmts>
  <fonts count="16" x14ac:knownFonts="1">
    <font>
      <sz val="11"/>
      <color theme="1"/>
      <name val="Calibri"/>
      <family val="2"/>
      <scheme val="minor"/>
    </font>
    <font>
      <sz val="11"/>
      <color rgb="FFFF0000"/>
      <name val="Calibri"/>
      <family val="2"/>
      <scheme val="minor"/>
    </font>
    <font>
      <b/>
      <sz val="11"/>
      <color theme="1"/>
      <name val="Calibri"/>
      <family val="2"/>
      <scheme val="minor"/>
    </font>
    <font>
      <i/>
      <sz val="14"/>
      <color theme="1"/>
      <name val="Calibri"/>
      <family val="2"/>
      <scheme val="minor"/>
    </font>
    <font>
      <i/>
      <sz val="11"/>
      <color theme="1"/>
      <name val="Calibri"/>
      <family val="2"/>
      <scheme val="minor"/>
    </font>
    <font>
      <vertAlign val="subscript"/>
      <sz val="11"/>
      <color theme="1"/>
      <name val="Calibri"/>
      <family val="2"/>
      <scheme val="minor"/>
    </font>
    <font>
      <sz val="10"/>
      <name val="Arial"/>
      <family val="2"/>
    </font>
    <font>
      <b/>
      <sz val="22"/>
      <color rgb="FFFF0000"/>
      <name val="Arial"/>
      <family val="2"/>
    </font>
    <font>
      <b/>
      <sz val="11"/>
      <name val="Arial"/>
      <family val="2"/>
    </font>
    <font>
      <sz val="11"/>
      <color theme="1"/>
      <name val="Calibri"/>
      <family val="2"/>
      <scheme val="minor"/>
    </font>
    <font>
      <b/>
      <sz val="11"/>
      <name val="Calibri"/>
      <family val="2"/>
      <scheme val="minor"/>
    </font>
    <font>
      <sz val="10"/>
      <name val="Calibri"/>
      <family val="2"/>
      <scheme val="minor"/>
    </font>
    <font>
      <sz val="11"/>
      <name val="Calibri"/>
      <family val="2"/>
      <scheme val="minor"/>
    </font>
    <font>
      <b/>
      <sz val="14"/>
      <name val="Calibri"/>
      <family val="2"/>
      <scheme val="minor"/>
    </font>
    <font>
      <b/>
      <sz val="14"/>
      <color rgb="FFFF0000"/>
      <name val="Calibri"/>
      <family val="2"/>
      <scheme val="minor"/>
    </font>
    <font>
      <sz val="14"/>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FF"/>
        <bgColor indexed="64"/>
      </patternFill>
    </fill>
    <fill>
      <patternFill patternType="solid">
        <fgColor theme="7" tint="0.79998168889431442"/>
        <bgColor indexed="64"/>
      </patternFill>
    </fill>
    <fill>
      <patternFill patternType="solid">
        <fgColor rgb="FF92D05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C1C1C1"/>
      </left>
      <right style="thin">
        <color rgb="FFC1C1C1"/>
      </right>
      <top style="thin">
        <color indexed="64"/>
      </top>
      <bottom style="thin">
        <color rgb="FFC1C1C1"/>
      </bottom>
      <diagonal/>
    </border>
    <border>
      <left style="thin">
        <color rgb="FFC1C1C1"/>
      </left>
      <right style="thin">
        <color rgb="FFC1C1C1"/>
      </right>
      <top style="thin">
        <color rgb="FFC1C1C1"/>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3">
    <xf numFmtId="0" fontId="0" fillId="0" borderId="0"/>
    <xf numFmtId="0" fontId="6" fillId="0" borderId="0"/>
    <xf numFmtId="0" fontId="6" fillId="0" borderId="0"/>
  </cellStyleXfs>
  <cellXfs count="172">
    <xf numFmtId="0" fontId="0" fillId="0" borderId="0" xfId="0"/>
    <xf numFmtId="0" fontId="0" fillId="0" borderId="0" xfId="0" applyAlignment="1">
      <alignment horizontal="center"/>
    </xf>
    <xf numFmtId="0" fontId="1" fillId="0" borderId="0" xfId="0" applyFont="1"/>
    <xf numFmtId="0" fontId="0" fillId="0" borderId="0" xfId="0" applyAlignment="1">
      <alignment wrapText="1"/>
    </xf>
    <xf numFmtId="0" fontId="3" fillId="0" borderId="0" xfId="0" applyFont="1"/>
    <xf numFmtId="0" fontId="3" fillId="0" borderId="0" xfId="0" applyFont="1" applyAlignment="1">
      <alignment horizontal="center"/>
    </xf>
    <xf numFmtId="0" fontId="0" fillId="0" borderId="4" xfId="0" applyBorder="1" applyAlignment="1">
      <alignment horizontal="left" vertical="top"/>
    </xf>
    <xf numFmtId="0" fontId="0" fillId="0" borderId="6" xfId="0" applyBorder="1" applyAlignment="1">
      <alignment horizontal="left" vertical="top"/>
    </xf>
    <xf numFmtId="0" fontId="0" fillId="0" borderId="1" xfId="0" applyBorder="1" applyAlignment="1">
      <alignment wrapText="1"/>
    </xf>
    <xf numFmtId="0" fontId="0" fillId="0" borderId="1" xfId="0" applyBorder="1" applyAlignment="1">
      <alignment horizontal="left" vertical="top"/>
    </xf>
    <xf numFmtId="0" fontId="0" fillId="0" borderId="2" xfId="0" applyBorder="1" applyAlignment="1">
      <alignment horizontal="left" vertical="top"/>
    </xf>
    <xf numFmtId="0" fontId="0" fillId="0" borderId="1" xfId="0" applyBorder="1" applyAlignment="1">
      <alignment horizontal="center" wrapText="1"/>
    </xf>
    <xf numFmtId="0" fontId="2" fillId="0" borderId="0" xfId="0" applyFont="1" applyAlignment="1">
      <alignment horizontal="center"/>
    </xf>
    <xf numFmtId="0" fontId="1" fillId="0" borderId="0" xfId="0" applyFont="1" applyAlignment="1">
      <alignment horizontal="center"/>
    </xf>
    <xf numFmtId="0" fontId="0" fillId="5" borderId="12" xfId="0" applyFill="1" applyBorder="1" applyAlignment="1">
      <alignment horizontal="center" wrapText="1"/>
    </xf>
    <xf numFmtId="0" fontId="0" fillId="0" borderId="2" xfId="0" applyBorder="1"/>
    <xf numFmtId="0" fontId="0" fillId="5" borderId="15" xfId="0" applyFill="1" applyBorder="1" applyAlignment="1">
      <alignment horizontal="center" wrapText="1"/>
    </xf>
    <xf numFmtId="0" fontId="0" fillId="0" borderId="9" xfId="0" applyBorder="1" applyAlignment="1">
      <alignment horizontal="center"/>
    </xf>
    <xf numFmtId="0" fontId="0" fillId="0" borderId="4" xfId="0" applyBorder="1"/>
    <xf numFmtId="0" fontId="0" fillId="0" borderId="5" xfId="0" applyBorder="1" applyAlignment="1">
      <alignment horizontal="center"/>
    </xf>
    <xf numFmtId="0" fontId="0" fillId="0" borderId="6" xfId="0" applyBorder="1"/>
    <xf numFmtId="0" fontId="0" fillId="0" borderId="7" xfId="0" applyBorder="1" applyAlignment="1">
      <alignment horizontal="center"/>
    </xf>
    <xf numFmtId="0" fontId="0" fillId="0" borderId="9" xfId="0" applyBorder="1" applyAlignment="1">
      <alignment horizontal="center" vertical="top"/>
    </xf>
    <xf numFmtId="0" fontId="0" fillId="0" borderId="0" xfId="0" applyAlignment="1">
      <alignment horizontal="center" vertical="top"/>
    </xf>
    <xf numFmtId="0" fontId="0" fillId="0" borderId="10" xfId="0" applyBorder="1" applyAlignment="1">
      <alignment horizontal="center" vertical="top"/>
    </xf>
    <xf numFmtId="0" fontId="0" fillId="0" borderId="0" xfId="0" applyAlignment="1">
      <alignment horizontal="center" wrapText="1"/>
    </xf>
    <xf numFmtId="0" fontId="0" fillId="0" borderId="3" xfId="0" applyBorder="1" applyAlignment="1">
      <alignment horizontal="center" wrapText="1"/>
    </xf>
    <xf numFmtId="164" fontId="0" fillId="7" borderId="0" xfId="0" applyNumberFormat="1" applyFill="1" applyAlignment="1">
      <alignment horizontal="center"/>
    </xf>
    <xf numFmtId="11" fontId="0" fillId="7" borderId="0" xfId="0" applyNumberFormat="1" applyFill="1" applyAlignment="1">
      <alignment horizontal="center"/>
    </xf>
    <xf numFmtId="0" fontId="0" fillId="0" borderId="10" xfId="0" applyBorder="1"/>
    <xf numFmtId="0" fontId="0" fillId="0" borderId="3" xfId="0" applyBorder="1" applyAlignment="1">
      <alignment horizontal="center"/>
    </xf>
    <xf numFmtId="0" fontId="0" fillId="0" borderId="1" xfId="0" applyBorder="1" applyAlignment="1">
      <alignment horizontal="center" vertical="top"/>
    </xf>
    <xf numFmtId="0" fontId="0" fillId="0" borderId="1" xfId="0" applyBorder="1" applyAlignment="1">
      <alignment horizontal="center" vertical="top" wrapText="1"/>
    </xf>
    <xf numFmtId="0" fontId="0" fillId="5" borderId="16" xfId="0" applyFill="1" applyBorder="1" applyAlignment="1">
      <alignment horizontal="center" wrapText="1"/>
    </xf>
    <xf numFmtId="166" fontId="0" fillId="7" borderId="0" xfId="0" applyNumberFormat="1" applyFill="1" applyAlignment="1">
      <alignment horizontal="center"/>
    </xf>
    <xf numFmtId="0" fontId="2" fillId="0" borderId="1" xfId="0" applyFont="1" applyBorder="1"/>
    <xf numFmtId="0" fontId="2" fillId="0" borderId="11" xfId="0" applyFont="1" applyBorder="1"/>
    <xf numFmtId="0" fontId="0" fillId="0" borderId="1" xfId="0" applyBorder="1" applyAlignment="1">
      <alignment horizontal="left" wrapText="1"/>
    </xf>
    <xf numFmtId="0" fontId="0" fillId="0" borderId="3" xfId="0" applyBorder="1" applyAlignment="1">
      <alignment horizontal="left"/>
    </xf>
    <xf numFmtId="0" fontId="0" fillId="0" borderId="5" xfId="0" applyBorder="1" applyAlignment="1">
      <alignment horizontal="left"/>
    </xf>
    <xf numFmtId="0" fontId="0" fillId="0" borderId="7" xfId="0" applyBorder="1" applyAlignment="1">
      <alignment horizontal="left"/>
    </xf>
    <xf numFmtId="0" fontId="0" fillId="0" borderId="0" xfId="0" applyAlignment="1">
      <alignment horizontal="left"/>
    </xf>
    <xf numFmtId="0" fontId="0" fillId="0" borderId="11" xfId="0" applyBorder="1" applyAlignment="1">
      <alignment horizontal="left" wrapText="1"/>
    </xf>
    <xf numFmtId="0" fontId="0" fillId="0" borderId="9" xfId="0" applyBorder="1" applyAlignment="1">
      <alignment horizontal="left"/>
    </xf>
    <xf numFmtId="0" fontId="0" fillId="0" borderId="10" xfId="0" applyBorder="1" applyAlignment="1">
      <alignment horizontal="left"/>
    </xf>
    <xf numFmtId="0" fontId="0" fillId="2" borderId="8" xfId="0" applyFill="1" applyBorder="1" applyAlignment="1">
      <alignment horizontal="center" vertical="top" wrapText="1"/>
    </xf>
    <xf numFmtId="0" fontId="0" fillId="3" borderId="8" xfId="0" applyFill="1" applyBorder="1" applyAlignment="1">
      <alignment horizontal="center" vertical="top" wrapText="1"/>
    </xf>
    <xf numFmtId="0" fontId="0" fillId="4" borderId="8" xfId="0" applyFill="1" applyBorder="1" applyAlignment="1">
      <alignment horizontal="center" vertical="top" wrapText="1"/>
    </xf>
    <xf numFmtId="0" fontId="0" fillId="2" borderId="2" xfId="0" applyFill="1" applyBorder="1" applyAlignment="1">
      <alignment horizontal="center" vertical="top"/>
    </xf>
    <xf numFmtId="0" fontId="0" fillId="2" borderId="9" xfId="0" applyFill="1" applyBorder="1" applyAlignment="1">
      <alignment horizontal="center" vertical="top"/>
    </xf>
    <xf numFmtId="0" fontId="0" fillId="2" borderId="3" xfId="0" applyFill="1" applyBorder="1" applyAlignment="1">
      <alignment horizontal="center" vertical="top"/>
    </xf>
    <xf numFmtId="0" fontId="0" fillId="3" borderId="9" xfId="0" applyFill="1" applyBorder="1" applyAlignment="1">
      <alignment horizontal="center" vertical="top"/>
    </xf>
    <xf numFmtId="0" fontId="0" fillId="4" borderId="2" xfId="0" applyFill="1" applyBorder="1" applyAlignment="1">
      <alignment horizontal="center" vertical="top"/>
    </xf>
    <xf numFmtId="0" fontId="0" fillId="4" borderId="9" xfId="0" applyFill="1" applyBorder="1" applyAlignment="1">
      <alignment horizontal="center" vertical="top"/>
    </xf>
    <xf numFmtId="0" fontId="0" fillId="2" borderId="4" xfId="0" applyFill="1" applyBorder="1" applyAlignment="1">
      <alignment horizontal="center" vertical="top"/>
    </xf>
    <xf numFmtId="0" fontId="0" fillId="2" borderId="0" xfId="0" applyFill="1" applyAlignment="1">
      <alignment horizontal="center" vertical="top"/>
    </xf>
    <xf numFmtId="0" fontId="0" fillId="2" borderId="5" xfId="0" applyFill="1" applyBorder="1" applyAlignment="1">
      <alignment horizontal="center" vertical="top"/>
    </xf>
    <xf numFmtId="0" fontId="0" fillId="3" borderId="0" xfId="0" applyFill="1" applyAlignment="1">
      <alignment horizontal="center" vertical="top"/>
    </xf>
    <xf numFmtId="0" fontId="0" fillId="4" borderId="4" xfId="0" applyFill="1" applyBorder="1" applyAlignment="1">
      <alignment horizontal="center" vertical="top"/>
    </xf>
    <xf numFmtId="0" fontId="0" fillId="4" borderId="0" xfId="0" applyFill="1" applyAlignment="1">
      <alignment horizontal="center" vertical="top"/>
    </xf>
    <xf numFmtId="0" fontId="0" fillId="3" borderId="2" xfId="0" applyFill="1" applyBorder="1" applyAlignment="1">
      <alignment horizontal="center" vertical="top"/>
    </xf>
    <xf numFmtId="0" fontId="0" fillId="3" borderId="3" xfId="0" applyFill="1" applyBorder="1" applyAlignment="1">
      <alignment horizontal="center" vertical="top"/>
    </xf>
    <xf numFmtId="0" fontId="0" fillId="3" borderId="5" xfId="0" applyFill="1" applyBorder="1" applyAlignment="1">
      <alignment horizontal="center" vertical="top"/>
    </xf>
    <xf numFmtId="0" fontId="0" fillId="2" borderId="10" xfId="0" applyFill="1" applyBorder="1" applyAlignment="1">
      <alignment horizontal="center" vertical="top"/>
    </xf>
    <xf numFmtId="0" fontId="0" fillId="2" borderId="7" xfId="0" applyFill="1" applyBorder="1" applyAlignment="1">
      <alignment horizontal="center" vertical="top"/>
    </xf>
    <xf numFmtId="0" fontId="0" fillId="3" borderId="10" xfId="0" applyFill="1" applyBorder="1" applyAlignment="1">
      <alignment horizontal="center" vertical="top"/>
    </xf>
    <xf numFmtId="0" fontId="0" fillId="3" borderId="7" xfId="0" applyFill="1" applyBorder="1" applyAlignment="1">
      <alignment horizontal="center" vertical="top"/>
    </xf>
    <xf numFmtId="0" fontId="0" fillId="4" borderId="10" xfId="0" applyFill="1" applyBorder="1" applyAlignment="1">
      <alignment horizontal="center" vertical="top"/>
    </xf>
    <xf numFmtId="165" fontId="0" fillId="7" borderId="0" xfId="0" applyNumberFormat="1" applyFill="1" applyAlignment="1">
      <alignment horizontal="center"/>
    </xf>
    <xf numFmtId="0" fontId="0" fillId="4" borderId="4" xfId="0" applyFill="1" applyBorder="1" applyAlignment="1">
      <alignment horizontal="center"/>
    </xf>
    <xf numFmtId="0" fontId="0" fillId="4" borderId="4" xfId="0" applyFill="1" applyBorder="1" applyAlignment="1">
      <alignment horizontal="center" wrapText="1"/>
    </xf>
    <xf numFmtId="0" fontId="0" fillId="4" borderId="6" xfId="0" applyFill="1" applyBorder="1" applyAlignment="1">
      <alignment horizontal="center" wrapText="1"/>
    </xf>
    <xf numFmtId="0" fontId="0" fillId="3" borderId="0" xfId="0" applyFill="1" applyAlignment="1">
      <alignment horizontal="center"/>
    </xf>
    <xf numFmtId="0" fontId="0" fillId="3" borderId="0" xfId="0" applyFill="1" applyAlignment="1">
      <alignment horizontal="center" wrapText="1"/>
    </xf>
    <xf numFmtId="0" fontId="0" fillId="3" borderId="10" xfId="0" applyFill="1" applyBorder="1" applyAlignment="1">
      <alignment horizontal="center" wrapText="1"/>
    </xf>
    <xf numFmtId="0" fontId="0" fillId="2" borderId="4" xfId="0" applyFill="1" applyBorder="1" applyAlignment="1">
      <alignment horizontal="center"/>
    </xf>
    <xf numFmtId="0" fontId="0" fillId="2" borderId="4" xfId="0" applyFill="1" applyBorder="1" applyAlignment="1">
      <alignment horizontal="center" wrapText="1"/>
    </xf>
    <xf numFmtId="0" fontId="0" fillId="2" borderId="6" xfId="0" applyFill="1" applyBorder="1" applyAlignment="1">
      <alignment horizontal="center" wrapText="1"/>
    </xf>
    <xf numFmtId="164" fontId="0" fillId="0" borderId="0" xfId="0" applyNumberFormat="1" applyAlignment="1">
      <alignment horizontal="center"/>
    </xf>
    <xf numFmtId="11" fontId="0" fillId="0" borderId="0" xfId="0" applyNumberFormat="1" applyAlignment="1">
      <alignment horizontal="center"/>
    </xf>
    <xf numFmtId="0" fontId="3" fillId="0" borderId="4" xfId="0" applyFont="1" applyBorder="1"/>
    <xf numFmtId="0" fontId="0" fillId="2" borderId="0" xfId="0" applyFill="1" applyAlignment="1">
      <alignment horizontal="center"/>
    </xf>
    <xf numFmtId="0" fontId="0" fillId="2" borderId="0" xfId="0" applyFill="1" applyAlignment="1">
      <alignment horizontal="center" wrapText="1"/>
    </xf>
    <xf numFmtId="0" fontId="0" fillId="2" borderId="10" xfId="0" applyFill="1" applyBorder="1" applyAlignment="1">
      <alignment horizontal="center" wrapText="1"/>
    </xf>
    <xf numFmtId="0" fontId="0" fillId="3" borderId="2" xfId="0" applyFill="1" applyBorder="1" applyAlignment="1">
      <alignment horizontal="center" vertical="top" wrapText="1"/>
    </xf>
    <xf numFmtId="0" fontId="0" fillId="6" borderId="2" xfId="0" applyFill="1" applyBorder="1" applyAlignment="1">
      <alignment horizontal="center" vertical="top" wrapText="1"/>
    </xf>
    <xf numFmtId="0" fontId="0" fillId="6" borderId="8" xfId="0" applyFill="1" applyBorder="1" applyAlignment="1">
      <alignment horizontal="center" vertical="top" wrapText="1"/>
    </xf>
    <xf numFmtId="0" fontId="0" fillId="6" borderId="2" xfId="0" applyFill="1" applyBorder="1" applyAlignment="1">
      <alignment horizontal="center" vertical="top"/>
    </xf>
    <xf numFmtId="0" fontId="0" fillId="6" borderId="9" xfId="0" applyFill="1" applyBorder="1" applyAlignment="1">
      <alignment horizontal="center" vertical="top"/>
    </xf>
    <xf numFmtId="0" fontId="0" fillId="6" borderId="3" xfId="0" applyFill="1" applyBorder="1" applyAlignment="1">
      <alignment horizontal="center" vertical="top"/>
    </xf>
    <xf numFmtId="0" fontId="0" fillId="6" borderId="4" xfId="0" applyFill="1" applyBorder="1" applyAlignment="1">
      <alignment horizontal="center" vertical="top"/>
    </xf>
    <xf numFmtId="0" fontId="0" fillId="6" borderId="0" xfId="0" applyFill="1" applyAlignment="1">
      <alignment horizontal="center" vertical="top"/>
    </xf>
    <xf numFmtId="0" fontId="0" fillId="6" borderId="5" xfId="0" applyFill="1" applyBorder="1" applyAlignment="1">
      <alignment horizontal="center" vertical="top"/>
    </xf>
    <xf numFmtId="0" fontId="0" fillId="6" borderId="6" xfId="0" applyFill="1" applyBorder="1" applyAlignment="1">
      <alignment horizontal="center" vertical="top"/>
    </xf>
    <xf numFmtId="0" fontId="0" fillId="6" borderId="10" xfId="0" applyFill="1" applyBorder="1" applyAlignment="1">
      <alignment horizontal="center" vertical="top"/>
    </xf>
    <xf numFmtId="0" fontId="0" fillId="6" borderId="7" xfId="0" applyFill="1" applyBorder="1" applyAlignment="1">
      <alignment horizontal="center" vertical="top"/>
    </xf>
    <xf numFmtId="0" fontId="0" fillId="3" borderId="4" xfId="0" applyFill="1" applyBorder="1" applyAlignment="1">
      <alignment horizontal="center"/>
    </xf>
    <xf numFmtId="0" fontId="0" fillId="3" borderId="4" xfId="0" applyFill="1" applyBorder="1" applyAlignment="1">
      <alignment horizontal="center" wrapText="1"/>
    </xf>
    <xf numFmtId="0" fontId="0" fillId="3" borderId="6" xfId="0" applyFill="1" applyBorder="1" applyAlignment="1">
      <alignment horizontal="center" wrapText="1"/>
    </xf>
    <xf numFmtId="0" fontId="0" fillId="4" borderId="6" xfId="0" applyFill="1" applyBorder="1" applyAlignment="1">
      <alignment horizontal="center" vertical="top"/>
    </xf>
    <xf numFmtId="0" fontId="0" fillId="0" borderId="2" xfId="0" applyBorder="1" applyAlignment="1">
      <alignment wrapText="1"/>
    </xf>
    <xf numFmtId="167" fontId="0" fillId="7" borderId="0" xfId="0" applyNumberFormat="1" applyFill="1" applyAlignment="1">
      <alignment horizontal="center"/>
    </xf>
    <xf numFmtId="0" fontId="0" fillId="0" borderId="8" xfId="0" applyBorder="1" applyAlignment="1">
      <alignment horizontal="center" wrapText="1"/>
    </xf>
    <xf numFmtId="0" fontId="0" fillId="6" borderId="8" xfId="0" applyFill="1" applyBorder="1" applyAlignment="1">
      <alignment horizontal="center" vertical="top"/>
    </xf>
    <xf numFmtId="0" fontId="0" fillId="6" borderId="13" xfId="0" applyFill="1" applyBorder="1" applyAlignment="1">
      <alignment horizontal="center" vertical="top"/>
    </xf>
    <xf numFmtId="0" fontId="0" fillId="6" borderId="14" xfId="0" applyFill="1" applyBorder="1" applyAlignment="1">
      <alignment horizontal="center" vertical="top"/>
    </xf>
    <xf numFmtId="0" fontId="7" fillId="0" borderId="0" xfId="1" applyFont="1" applyAlignment="1">
      <alignment horizontal="center" vertical="center"/>
    </xf>
    <xf numFmtId="0" fontId="7" fillId="0" borderId="0" xfId="1" applyFont="1" applyAlignment="1" applyProtection="1">
      <alignment vertical="center"/>
      <protection locked="0"/>
    </xf>
    <xf numFmtId="0" fontId="6" fillId="0" borderId="0" xfId="1" applyProtection="1">
      <protection locked="0"/>
    </xf>
    <xf numFmtId="0" fontId="8" fillId="0" borderId="0" xfId="1" applyFont="1" applyAlignment="1" applyProtection="1">
      <alignment wrapText="1"/>
      <protection locked="0"/>
    </xf>
    <xf numFmtId="0" fontId="6" fillId="0" borderId="0" xfId="1"/>
    <xf numFmtId="164" fontId="0" fillId="0" borderId="3" xfId="0" applyNumberFormat="1" applyBorder="1" applyAlignment="1">
      <alignment horizontal="center" vertical="top"/>
    </xf>
    <xf numFmtId="164" fontId="0" fillId="0" borderId="5" xfId="0" applyNumberFormat="1" applyBorder="1" applyAlignment="1">
      <alignment horizontal="center" vertical="top"/>
    </xf>
    <xf numFmtId="164" fontId="0" fillId="0" borderId="7" xfId="0" applyNumberFormat="1" applyBorder="1" applyAlignment="1">
      <alignment horizontal="center" vertical="top"/>
    </xf>
    <xf numFmtId="164" fontId="0" fillId="0" borderId="3" xfId="0" applyNumberFormat="1" applyBorder="1" applyAlignment="1">
      <alignment horizontal="center"/>
    </xf>
    <xf numFmtId="164" fontId="0" fillId="0" borderId="5" xfId="0" applyNumberFormat="1" applyBorder="1" applyAlignment="1">
      <alignment horizontal="center"/>
    </xf>
    <xf numFmtId="164" fontId="0" fillId="0" borderId="7" xfId="0" applyNumberFormat="1" applyBorder="1" applyAlignment="1">
      <alignment horizontal="center"/>
    </xf>
    <xf numFmtId="164" fontId="0" fillId="4" borderId="9" xfId="0" applyNumberFormat="1" applyFill="1" applyBorder="1" applyAlignment="1">
      <alignment horizontal="center" vertical="top"/>
    </xf>
    <xf numFmtId="164" fontId="0" fillId="4" borderId="0" xfId="0" applyNumberFormat="1" applyFill="1" applyAlignment="1">
      <alignment horizontal="center" vertical="top"/>
    </xf>
    <xf numFmtId="164" fontId="0" fillId="4" borderId="10" xfId="0" applyNumberFormat="1" applyFill="1" applyBorder="1" applyAlignment="1">
      <alignment horizontal="center" vertical="top"/>
    </xf>
    <xf numFmtId="164" fontId="0" fillId="2" borderId="9" xfId="0" applyNumberFormat="1" applyFill="1" applyBorder="1" applyAlignment="1">
      <alignment horizontal="center" vertical="top"/>
    </xf>
    <xf numFmtId="164" fontId="0" fillId="2" borderId="0" xfId="0" applyNumberFormat="1" applyFill="1" applyAlignment="1">
      <alignment horizontal="center" vertical="top"/>
    </xf>
    <xf numFmtId="164" fontId="0" fillId="2" borderId="10" xfId="0" applyNumberFormat="1" applyFill="1" applyBorder="1" applyAlignment="1">
      <alignment horizontal="center" vertical="top"/>
    </xf>
    <xf numFmtId="0" fontId="0" fillId="4" borderId="0" xfId="0" applyFill="1" applyAlignment="1">
      <alignment horizontal="center"/>
    </xf>
    <xf numFmtId="0" fontId="0" fillId="4" borderId="0" xfId="0" applyFill="1" applyAlignment="1">
      <alignment horizontal="center" wrapText="1"/>
    </xf>
    <xf numFmtId="0" fontId="0" fillId="4" borderId="10" xfId="0" applyFill="1" applyBorder="1" applyAlignment="1">
      <alignment horizontal="center" wrapText="1"/>
    </xf>
    <xf numFmtId="11" fontId="0" fillId="0" borderId="9" xfId="0" applyNumberFormat="1" applyBorder="1" applyAlignment="1">
      <alignment horizontal="center"/>
    </xf>
    <xf numFmtId="11" fontId="0" fillId="0" borderId="10" xfId="0" applyNumberFormat="1" applyBorder="1" applyAlignment="1">
      <alignment horizontal="center"/>
    </xf>
    <xf numFmtId="164" fontId="0" fillId="0" borderId="9" xfId="0" applyNumberFormat="1" applyBorder="1" applyAlignment="1">
      <alignment horizontal="center"/>
    </xf>
    <xf numFmtId="164" fontId="0" fillId="0" borderId="10" xfId="0" applyNumberFormat="1" applyBorder="1" applyAlignment="1">
      <alignment horizontal="center"/>
    </xf>
    <xf numFmtId="164" fontId="0" fillId="4" borderId="3" xfId="0" applyNumberFormat="1" applyFill="1" applyBorder="1" applyAlignment="1">
      <alignment horizontal="center" vertical="top"/>
    </xf>
    <xf numFmtId="164" fontId="0" fillId="4" borderId="5" xfId="0" applyNumberFormat="1" applyFill="1" applyBorder="1" applyAlignment="1">
      <alignment horizontal="center" vertical="top"/>
    </xf>
    <xf numFmtId="164" fontId="0" fillId="4" borderId="7" xfId="0" applyNumberFormat="1" applyFill="1" applyBorder="1" applyAlignment="1">
      <alignment horizontal="center" vertical="top"/>
    </xf>
    <xf numFmtId="164" fontId="0" fillId="2" borderId="3" xfId="0" applyNumberFormat="1" applyFill="1" applyBorder="1" applyAlignment="1">
      <alignment horizontal="center" vertical="top"/>
    </xf>
    <xf numFmtId="164" fontId="0" fillId="2" borderId="5" xfId="0" applyNumberFormat="1" applyFill="1" applyBorder="1" applyAlignment="1">
      <alignment horizontal="center" vertical="top"/>
    </xf>
    <xf numFmtId="164" fontId="0" fillId="2" borderId="7" xfId="0" applyNumberFormat="1" applyFill="1" applyBorder="1" applyAlignment="1">
      <alignment horizontal="center" vertical="top"/>
    </xf>
    <xf numFmtId="1" fontId="0" fillId="3" borderId="9" xfId="0" applyNumberFormat="1" applyFill="1" applyBorder="1" applyAlignment="1">
      <alignment horizontal="center" vertical="top"/>
    </xf>
    <xf numFmtId="1" fontId="0" fillId="3" borderId="3" xfId="0" applyNumberFormat="1" applyFill="1" applyBorder="1" applyAlignment="1">
      <alignment horizontal="center" vertical="top"/>
    </xf>
    <xf numFmtId="1" fontId="0" fillId="3" borderId="0" xfId="0" applyNumberFormat="1" applyFill="1" applyAlignment="1">
      <alignment horizontal="center"/>
    </xf>
    <xf numFmtId="1" fontId="0" fillId="3" borderId="0" xfId="0" applyNumberFormat="1" applyFill="1" applyAlignment="1">
      <alignment horizontal="center" vertical="top"/>
    </xf>
    <xf numFmtId="1" fontId="0" fillId="3" borderId="5" xfId="0" applyNumberFormat="1" applyFill="1" applyBorder="1" applyAlignment="1">
      <alignment horizontal="center" vertical="top"/>
    </xf>
    <xf numFmtId="1" fontId="0" fillId="3" borderId="0" xfId="0" applyNumberFormat="1" applyFill="1" applyAlignment="1">
      <alignment horizontal="center" wrapText="1"/>
    </xf>
    <xf numFmtId="1" fontId="0" fillId="3" borderId="10" xfId="0" applyNumberFormat="1" applyFill="1" applyBorder="1" applyAlignment="1">
      <alignment horizontal="center" wrapText="1"/>
    </xf>
    <xf numFmtId="1" fontId="0" fillId="3" borderId="10" xfId="0" applyNumberFormat="1" applyFill="1" applyBorder="1" applyAlignment="1">
      <alignment horizontal="center" vertical="top"/>
    </xf>
    <xf numFmtId="1" fontId="0" fillId="3" borderId="7" xfId="0" applyNumberFormat="1" applyFill="1" applyBorder="1" applyAlignment="1">
      <alignment horizontal="center" vertical="top"/>
    </xf>
    <xf numFmtId="11" fontId="0" fillId="0" borderId="9" xfId="0" applyNumberFormat="1" applyBorder="1" applyAlignment="1">
      <alignment horizontal="center" vertical="top"/>
    </xf>
    <xf numFmtId="11" fontId="0" fillId="0" borderId="0" xfId="0" applyNumberFormat="1" applyAlignment="1">
      <alignment horizontal="center" vertical="top"/>
    </xf>
    <xf numFmtId="11" fontId="0" fillId="0" borderId="10" xfId="0" applyNumberFormat="1" applyBorder="1" applyAlignment="1">
      <alignment horizontal="center" vertical="top"/>
    </xf>
    <xf numFmtId="164" fontId="0" fillId="0" borderId="9" xfId="0" applyNumberFormat="1" applyBorder="1" applyAlignment="1">
      <alignment horizontal="center" vertical="top"/>
    </xf>
    <xf numFmtId="164" fontId="0" fillId="0" borderId="0" xfId="0" applyNumberFormat="1" applyAlignment="1">
      <alignment horizontal="center" vertical="top"/>
    </xf>
    <xf numFmtId="164" fontId="0" fillId="0" borderId="10" xfId="0" applyNumberFormat="1" applyBorder="1" applyAlignment="1">
      <alignment horizontal="center" vertical="top"/>
    </xf>
    <xf numFmtId="164" fontId="0" fillId="5" borderId="15" xfId="0" applyNumberFormat="1" applyFill="1" applyBorder="1" applyAlignment="1">
      <alignment horizontal="center" wrapText="1"/>
    </xf>
    <xf numFmtId="164" fontId="0" fillId="5" borderId="12" xfId="0" applyNumberFormat="1" applyFill="1" applyBorder="1" applyAlignment="1">
      <alignment horizontal="center" wrapText="1"/>
    </xf>
    <xf numFmtId="164" fontId="0" fillId="5" borderId="16" xfId="0" applyNumberFormat="1" applyFill="1" applyBorder="1" applyAlignment="1">
      <alignment horizontal="center" wrapText="1"/>
    </xf>
    <xf numFmtId="166" fontId="0" fillId="4" borderId="3" xfId="0" applyNumberFormat="1" applyFill="1" applyBorder="1" applyAlignment="1">
      <alignment horizontal="center" vertical="top"/>
    </xf>
    <xf numFmtId="166" fontId="0" fillId="4" borderId="5" xfId="0" applyNumberFormat="1" applyFill="1" applyBorder="1" applyAlignment="1">
      <alignment horizontal="center" vertical="top"/>
    </xf>
    <xf numFmtId="166" fontId="0" fillId="4" borderId="7" xfId="0" applyNumberFormat="1" applyFill="1" applyBorder="1" applyAlignment="1">
      <alignment horizontal="center" vertical="top"/>
    </xf>
    <xf numFmtId="11" fontId="0" fillId="6" borderId="9" xfId="0" applyNumberFormat="1" applyFill="1" applyBorder="1" applyAlignment="1">
      <alignment horizontal="center" vertical="top"/>
    </xf>
    <xf numFmtId="0" fontId="2" fillId="0" borderId="0" xfId="0" applyFont="1" applyAlignment="1">
      <alignment horizontal="center"/>
    </xf>
    <xf numFmtId="0" fontId="0" fillId="0" borderId="0" xfId="0" applyAlignment="1">
      <alignment horizontal="center"/>
    </xf>
    <xf numFmtId="0" fontId="10" fillId="0" borderId="0" xfId="1" applyFont="1" applyAlignment="1">
      <alignment wrapText="1"/>
    </xf>
    <xf numFmtId="0" fontId="11" fillId="0" borderId="0" xfId="1" applyFont="1"/>
    <xf numFmtId="0" fontId="12" fillId="0" borderId="18" xfId="1" applyFont="1" applyBorder="1"/>
    <xf numFmtId="0" fontId="12" fillId="0" borderId="20" xfId="1" applyFont="1" applyBorder="1"/>
    <xf numFmtId="0" fontId="12" fillId="2" borderId="18" xfId="2" applyFont="1" applyFill="1" applyBorder="1"/>
    <xf numFmtId="0" fontId="12" fillId="3" borderId="19" xfId="2" applyFont="1" applyFill="1" applyBorder="1"/>
    <xf numFmtId="0" fontId="12" fillId="6" borderId="19" xfId="2" applyFont="1" applyFill="1" applyBorder="1"/>
    <xf numFmtId="0" fontId="12" fillId="7" borderId="20" xfId="1" applyFont="1" applyFill="1" applyBorder="1"/>
    <xf numFmtId="0" fontId="13" fillId="0" borderId="0" xfId="1" applyFont="1" applyAlignment="1">
      <alignment horizontal="center"/>
    </xf>
    <xf numFmtId="0" fontId="14" fillId="0" borderId="17" xfId="1" applyFont="1" applyBorder="1" applyAlignment="1">
      <alignment horizontal="left" vertical="center" wrapText="1"/>
    </xf>
    <xf numFmtId="0" fontId="15" fillId="0" borderId="0" xfId="1" applyFont="1" applyAlignment="1">
      <alignment wrapText="1"/>
    </xf>
    <xf numFmtId="0" fontId="9" fillId="4" borderId="21" xfId="0" applyFont="1" applyFill="1" applyBorder="1" applyAlignment="1">
      <alignment horizontal="left" vertical="top" wrapText="1"/>
    </xf>
  </cellXfs>
  <cellStyles count="3">
    <cellStyle name="Normal" xfId="0" builtinId="0"/>
    <cellStyle name="Normal 2" xfId="1" xr:uid="{EF3B6B04-6986-49CB-9E74-0764BF29BEE9}"/>
    <cellStyle name="Normal 2 2" xfId="2" xr:uid="{57BFC9DE-9789-4CFF-9D06-F8C554DB44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38</xdr:row>
      <xdr:rowOff>180975</xdr:rowOff>
    </xdr:from>
    <xdr:to>
      <xdr:col>6</xdr:col>
      <xdr:colOff>75711</xdr:colOff>
      <xdr:row>43</xdr:row>
      <xdr:rowOff>57046</xdr:rowOff>
    </xdr:to>
    <xdr:pic>
      <xdr:nvPicPr>
        <xdr:cNvPr id="2" name="Picture 1">
          <a:extLst>
            <a:ext uri="{FF2B5EF4-FFF2-40B4-BE49-F238E27FC236}">
              <a16:creationId xmlns:a16="http://schemas.microsoft.com/office/drawing/2014/main" id="{6B16B483-A0EB-81A4-CD73-12A20C0179B3}"/>
            </a:ext>
          </a:extLst>
        </xdr:cNvPr>
        <xdr:cNvPicPr>
          <a:picLocks noChangeAspect="1"/>
        </xdr:cNvPicPr>
      </xdr:nvPicPr>
      <xdr:blipFill>
        <a:blip xmlns:r="http://schemas.openxmlformats.org/officeDocument/2006/relationships" r:embed="rId1"/>
        <a:stretch>
          <a:fillRect/>
        </a:stretch>
      </xdr:blipFill>
      <xdr:spPr>
        <a:xfrm>
          <a:off x="152400" y="8315325"/>
          <a:ext cx="3914286" cy="828571"/>
        </a:xfrm>
        <a:prstGeom prst="rect">
          <a:avLst/>
        </a:prstGeom>
      </xdr:spPr>
    </xdr:pic>
    <xdr:clientData/>
  </xdr:twoCellAnchor>
  <xdr:twoCellAnchor editAs="oneCell">
    <xdr:from>
      <xdr:col>0</xdr:col>
      <xdr:colOff>0</xdr:colOff>
      <xdr:row>34</xdr:row>
      <xdr:rowOff>180975</xdr:rowOff>
    </xdr:from>
    <xdr:to>
      <xdr:col>6</xdr:col>
      <xdr:colOff>47139</xdr:colOff>
      <xdr:row>38</xdr:row>
      <xdr:rowOff>76118</xdr:rowOff>
    </xdr:to>
    <xdr:pic>
      <xdr:nvPicPr>
        <xdr:cNvPr id="3" name="Picture 2">
          <a:extLst>
            <a:ext uri="{FF2B5EF4-FFF2-40B4-BE49-F238E27FC236}">
              <a16:creationId xmlns:a16="http://schemas.microsoft.com/office/drawing/2014/main" id="{37DFCC90-55D3-9AF6-03B8-06408E98742B}"/>
            </a:ext>
          </a:extLst>
        </xdr:cNvPr>
        <xdr:cNvPicPr>
          <a:picLocks noChangeAspect="1"/>
        </xdr:cNvPicPr>
      </xdr:nvPicPr>
      <xdr:blipFill>
        <a:blip xmlns:r="http://schemas.openxmlformats.org/officeDocument/2006/relationships" r:embed="rId2"/>
        <a:stretch>
          <a:fillRect/>
        </a:stretch>
      </xdr:blipFill>
      <xdr:spPr>
        <a:xfrm>
          <a:off x="152400" y="7553325"/>
          <a:ext cx="3885714" cy="657143"/>
        </a:xfrm>
        <a:prstGeom prst="rect">
          <a:avLst/>
        </a:prstGeom>
      </xdr:spPr>
    </xdr:pic>
    <xdr:clientData/>
  </xdr:twoCellAnchor>
  <xdr:twoCellAnchor editAs="oneCell">
    <xdr:from>
      <xdr:col>0</xdr:col>
      <xdr:colOff>0</xdr:colOff>
      <xdr:row>28</xdr:row>
      <xdr:rowOff>57150</xdr:rowOff>
    </xdr:from>
    <xdr:to>
      <xdr:col>6</xdr:col>
      <xdr:colOff>370949</xdr:colOff>
      <xdr:row>34</xdr:row>
      <xdr:rowOff>9388</xdr:rowOff>
    </xdr:to>
    <xdr:pic>
      <xdr:nvPicPr>
        <xdr:cNvPr id="4" name="Picture 3">
          <a:extLst>
            <a:ext uri="{FF2B5EF4-FFF2-40B4-BE49-F238E27FC236}">
              <a16:creationId xmlns:a16="http://schemas.microsoft.com/office/drawing/2014/main" id="{D1A77111-7CB1-C012-21E2-B2C8BC300D81}"/>
            </a:ext>
          </a:extLst>
        </xdr:cNvPr>
        <xdr:cNvPicPr>
          <a:picLocks noChangeAspect="1"/>
        </xdr:cNvPicPr>
      </xdr:nvPicPr>
      <xdr:blipFill>
        <a:blip xmlns:r="http://schemas.openxmlformats.org/officeDocument/2006/relationships" r:embed="rId3"/>
        <a:stretch>
          <a:fillRect/>
        </a:stretch>
      </xdr:blipFill>
      <xdr:spPr>
        <a:xfrm>
          <a:off x="123825" y="6286500"/>
          <a:ext cx="4209524" cy="1095238"/>
        </a:xfrm>
        <a:prstGeom prst="rect">
          <a:avLst/>
        </a:prstGeom>
      </xdr:spPr>
    </xdr:pic>
    <xdr:clientData/>
  </xdr:twoCellAnchor>
  <xdr:twoCellAnchor editAs="oneCell">
    <xdr:from>
      <xdr:col>7</xdr:col>
      <xdr:colOff>419100</xdr:colOff>
      <xdr:row>29</xdr:row>
      <xdr:rowOff>66675</xdr:rowOff>
    </xdr:from>
    <xdr:to>
      <xdr:col>11</xdr:col>
      <xdr:colOff>313924</xdr:colOff>
      <xdr:row>44</xdr:row>
      <xdr:rowOff>47270</xdr:rowOff>
    </xdr:to>
    <xdr:pic>
      <xdr:nvPicPr>
        <xdr:cNvPr id="6" name="Picture 5">
          <a:extLst>
            <a:ext uri="{FF2B5EF4-FFF2-40B4-BE49-F238E27FC236}">
              <a16:creationId xmlns:a16="http://schemas.microsoft.com/office/drawing/2014/main" id="{3AA7EC46-A533-D826-028F-EC3889481BCF}"/>
            </a:ext>
          </a:extLst>
        </xdr:cNvPr>
        <xdr:cNvPicPr>
          <a:picLocks noChangeAspect="1"/>
        </xdr:cNvPicPr>
      </xdr:nvPicPr>
      <xdr:blipFill>
        <a:blip xmlns:r="http://schemas.openxmlformats.org/officeDocument/2006/relationships" r:embed="rId4"/>
        <a:stretch>
          <a:fillRect/>
        </a:stretch>
      </xdr:blipFill>
      <xdr:spPr>
        <a:xfrm>
          <a:off x="5086350" y="6496050"/>
          <a:ext cx="3209524" cy="2838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41</xdr:row>
      <xdr:rowOff>104775</xdr:rowOff>
    </xdr:from>
    <xdr:to>
      <xdr:col>5</xdr:col>
      <xdr:colOff>66186</xdr:colOff>
      <xdr:row>45</xdr:row>
      <xdr:rowOff>171346</xdr:rowOff>
    </xdr:to>
    <xdr:pic>
      <xdr:nvPicPr>
        <xdr:cNvPr id="2" name="Picture 1">
          <a:extLst>
            <a:ext uri="{FF2B5EF4-FFF2-40B4-BE49-F238E27FC236}">
              <a16:creationId xmlns:a16="http://schemas.microsoft.com/office/drawing/2014/main" id="{C63C579A-CB2C-444E-A9AD-B74AEFFCE93C}"/>
            </a:ext>
          </a:extLst>
        </xdr:cNvPr>
        <xdr:cNvPicPr>
          <a:picLocks noChangeAspect="1"/>
        </xdr:cNvPicPr>
      </xdr:nvPicPr>
      <xdr:blipFill>
        <a:blip xmlns:r="http://schemas.openxmlformats.org/officeDocument/2006/relationships" r:embed="rId1"/>
        <a:stretch>
          <a:fillRect/>
        </a:stretch>
      </xdr:blipFill>
      <xdr:spPr>
        <a:xfrm>
          <a:off x="152400" y="8810625"/>
          <a:ext cx="3914286" cy="828571"/>
        </a:xfrm>
        <a:prstGeom prst="rect">
          <a:avLst/>
        </a:prstGeom>
      </xdr:spPr>
    </xdr:pic>
    <xdr:clientData/>
  </xdr:twoCellAnchor>
  <xdr:twoCellAnchor editAs="oneCell">
    <xdr:from>
      <xdr:col>0</xdr:col>
      <xdr:colOff>0</xdr:colOff>
      <xdr:row>36</xdr:row>
      <xdr:rowOff>76200</xdr:rowOff>
    </xdr:from>
    <xdr:to>
      <xdr:col>5</xdr:col>
      <xdr:colOff>37614</xdr:colOff>
      <xdr:row>39</xdr:row>
      <xdr:rowOff>161843</xdr:rowOff>
    </xdr:to>
    <xdr:pic>
      <xdr:nvPicPr>
        <xdr:cNvPr id="3" name="Picture 2">
          <a:extLst>
            <a:ext uri="{FF2B5EF4-FFF2-40B4-BE49-F238E27FC236}">
              <a16:creationId xmlns:a16="http://schemas.microsoft.com/office/drawing/2014/main" id="{9361C33A-9464-467B-ADB0-A80532F535FC}"/>
            </a:ext>
          </a:extLst>
        </xdr:cNvPr>
        <xdr:cNvPicPr>
          <a:picLocks noChangeAspect="1"/>
        </xdr:cNvPicPr>
      </xdr:nvPicPr>
      <xdr:blipFill>
        <a:blip xmlns:r="http://schemas.openxmlformats.org/officeDocument/2006/relationships" r:embed="rId2"/>
        <a:stretch>
          <a:fillRect/>
        </a:stretch>
      </xdr:blipFill>
      <xdr:spPr>
        <a:xfrm>
          <a:off x="152400" y="7829550"/>
          <a:ext cx="3885714" cy="657143"/>
        </a:xfrm>
        <a:prstGeom prst="rect">
          <a:avLst/>
        </a:prstGeom>
      </xdr:spPr>
    </xdr:pic>
    <xdr:clientData/>
  </xdr:twoCellAnchor>
  <xdr:twoCellAnchor editAs="oneCell">
    <xdr:from>
      <xdr:col>0</xdr:col>
      <xdr:colOff>0</xdr:colOff>
      <xdr:row>29</xdr:row>
      <xdr:rowOff>57150</xdr:rowOff>
    </xdr:from>
    <xdr:to>
      <xdr:col>5</xdr:col>
      <xdr:colOff>361424</xdr:colOff>
      <xdr:row>35</xdr:row>
      <xdr:rowOff>9388</xdr:rowOff>
    </xdr:to>
    <xdr:pic>
      <xdr:nvPicPr>
        <xdr:cNvPr id="4" name="Picture 3">
          <a:extLst>
            <a:ext uri="{FF2B5EF4-FFF2-40B4-BE49-F238E27FC236}">
              <a16:creationId xmlns:a16="http://schemas.microsoft.com/office/drawing/2014/main" id="{E396527D-0394-4267-B94D-8FC5C812A287}"/>
            </a:ext>
          </a:extLst>
        </xdr:cNvPr>
        <xdr:cNvPicPr>
          <a:picLocks noChangeAspect="1"/>
        </xdr:cNvPicPr>
      </xdr:nvPicPr>
      <xdr:blipFill>
        <a:blip xmlns:r="http://schemas.openxmlformats.org/officeDocument/2006/relationships" r:embed="rId3"/>
        <a:stretch>
          <a:fillRect/>
        </a:stretch>
      </xdr:blipFill>
      <xdr:spPr>
        <a:xfrm>
          <a:off x="152400" y="6477000"/>
          <a:ext cx="4209524" cy="1095238"/>
        </a:xfrm>
        <a:prstGeom prst="rect">
          <a:avLst/>
        </a:prstGeom>
      </xdr:spPr>
    </xdr:pic>
    <xdr:clientData/>
  </xdr:twoCellAnchor>
  <xdr:twoCellAnchor editAs="oneCell">
    <xdr:from>
      <xdr:col>7</xdr:col>
      <xdr:colOff>447675</xdr:colOff>
      <xdr:row>30</xdr:row>
      <xdr:rowOff>95250</xdr:rowOff>
    </xdr:from>
    <xdr:to>
      <xdr:col>11</xdr:col>
      <xdr:colOff>342499</xdr:colOff>
      <xdr:row>45</xdr:row>
      <xdr:rowOff>123470</xdr:rowOff>
    </xdr:to>
    <xdr:pic>
      <xdr:nvPicPr>
        <xdr:cNvPr id="5" name="Picture 4">
          <a:extLst>
            <a:ext uri="{FF2B5EF4-FFF2-40B4-BE49-F238E27FC236}">
              <a16:creationId xmlns:a16="http://schemas.microsoft.com/office/drawing/2014/main" id="{A87CED90-61A0-4B0A-985E-674B526A529D}"/>
            </a:ext>
          </a:extLst>
        </xdr:cNvPr>
        <xdr:cNvPicPr>
          <a:picLocks noChangeAspect="1"/>
        </xdr:cNvPicPr>
      </xdr:nvPicPr>
      <xdr:blipFill>
        <a:blip xmlns:r="http://schemas.openxmlformats.org/officeDocument/2006/relationships" r:embed="rId4"/>
        <a:stretch>
          <a:fillRect/>
        </a:stretch>
      </xdr:blipFill>
      <xdr:spPr>
        <a:xfrm>
          <a:off x="5057775" y="6705600"/>
          <a:ext cx="3209524" cy="288572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688AD-A4F2-4805-9B15-E283774BC3C0}">
  <dimension ref="B1:N16"/>
  <sheetViews>
    <sheetView tabSelected="1" workbookViewId="0">
      <selection activeCell="B1" sqref="B1"/>
    </sheetView>
  </sheetViews>
  <sheetFormatPr defaultRowHeight="12.75" x14ac:dyDescent="0.2"/>
  <cols>
    <col min="1" max="1" width="9.140625" style="108"/>
    <col min="2" max="2" width="110.42578125" style="110" customWidth="1"/>
    <col min="3" max="257" width="9.140625" style="108"/>
    <col min="258" max="258" width="118.85546875" style="108" bestFit="1" customWidth="1"/>
    <col min="259" max="513" width="9.140625" style="108"/>
    <col min="514" max="514" width="118.85546875" style="108" bestFit="1" customWidth="1"/>
    <col min="515" max="769" width="9.140625" style="108"/>
    <col min="770" max="770" width="118.85546875" style="108" bestFit="1" customWidth="1"/>
    <col min="771" max="1025" width="9.140625" style="108"/>
    <col min="1026" max="1026" width="118.85546875" style="108" bestFit="1" customWidth="1"/>
    <col min="1027" max="1281" width="9.140625" style="108"/>
    <col min="1282" max="1282" width="118.85546875" style="108" bestFit="1" customWidth="1"/>
    <col min="1283" max="1537" width="9.140625" style="108"/>
    <col min="1538" max="1538" width="118.85546875" style="108" bestFit="1" customWidth="1"/>
    <col min="1539" max="1793" width="9.140625" style="108"/>
    <col min="1794" max="1794" width="118.85546875" style="108" bestFit="1" customWidth="1"/>
    <col min="1795" max="2049" width="9.140625" style="108"/>
    <col min="2050" max="2050" width="118.85546875" style="108" bestFit="1" customWidth="1"/>
    <col min="2051" max="2305" width="9.140625" style="108"/>
    <col min="2306" max="2306" width="118.85546875" style="108" bestFit="1" customWidth="1"/>
    <col min="2307" max="2561" width="9.140625" style="108"/>
    <col min="2562" max="2562" width="118.85546875" style="108" bestFit="1" customWidth="1"/>
    <col min="2563" max="2817" width="9.140625" style="108"/>
    <col min="2818" max="2818" width="118.85546875" style="108" bestFit="1" customWidth="1"/>
    <col min="2819" max="3073" width="9.140625" style="108"/>
    <col min="3074" max="3074" width="118.85546875" style="108" bestFit="1" customWidth="1"/>
    <col min="3075" max="3329" width="9.140625" style="108"/>
    <col min="3330" max="3330" width="118.85546875" style="108" bestFit="1" customWidth="1"/>
    <col min="3331" max="3585" width="9.140625" style="108"/>
    <col min="3586" max="3586" width="118.85546875" style="108" bestFit="1" customWidth="1"/>
    <col min="3587" max="3841" width="9.140625" style="108"/>
    <col min="3842" max="3842" width="118.85546875" style="108" bestFit="1" customWidth="1"/>
    <col min="3843" max="4097" width="9.140625" style="108"/>
    <col min="4098" max="4098" width="118.85546875" style="108" bestFit="1" customWidth="1"/>
    <col min="4099" max="4353" width="9.140625" style="108"/>
    <col min="4354" max="4354" width="118.85546875" style="108" bestFit="1" customWidth="1"/>
    <col min="4355" max="4609" width="9.140625" style="108"/>
    <col min="4610" max="4610" width="118.85546875" style="108" bestFit="1" customWidth="1"/>
    <col min="4611" max="4865" width="9.140625" style="108"/>
    <col min="4866" max="4866" width="118.85546875" style="108" bestFit="1" customWidth="1"/>
    <col min="4867" max="5121" width="9.140625" style="108"/>
    <col min="5122" max="5122" width="118.85546875" style="108" bestFit="1" customWidth="1"/>
    <col min="5123" max="5377" width="9.140625" style="108"/>
    <col min="5378" max="5378" width="118.85546875" style="108" bestFit="1" customWidth="1"/>
    <col min="5379" max="5633" width="9.140625" style="108"/>
    <col min="5634" max="5634" width="118.85546875" style="108" bestFit="1" customWidth="1"/>
    <col min="5635" max="5889" width="9.140625" style="108"/>
    <col min="5890" max="5890" width="118.85546875" style="108" bestFit="1" customWidth="1"/>
    <col min="5891" max="6145" width="9.140625" style="108"/>
    <col min="6146" max="6146" width="118.85546875" style="108" bestFit="1" customWidth="1"/>
    <col min="6147" max="6401" width="9.140625" style="108"/>
    <col min="6402" max="6402" width="118.85546875" style="108" bestFit="1" customWidth="1"/>
    <col min="6403" max="6657" width="9.140625" style="108"/>
    <col min="6658" max="6658" width="118.85546875" style="108" bestFit="1" customWidth="1"/>
    <col min="6659" max="6913" width="9.140625" style="108"/>
    <col min="6914" max="6914" width="118.85546875" style="108" bestFit="1" customWidth="1"/>
    <col min="6915" max="7169" width="9.140625" style="108"/>
    <col min="7170" max="7170" width="118.85546875" style="108" bestFit="1" customWidth="1"/>
    <col min="7171" max="7425" width="9.140625" style="108"/>
    <col min="7426" max="7426" width="118.85546875" style="108" bestFit="1" customWidth="1"/>
    <col min="7427" max="7681" width="9.140625" style="108"/>
    <col min="7682" max="7682" width="118.85546875" style="108" bestFit="1" customWidth="1"/>
    <col min="7683" max="7937" width="9.140625" style="108"/>
    <col min="7938" max="7938" width="118.85546875" style="108" bestFit="1" customWidth="1"/>
    <col min="7939" max="8193" width="9.140625" style="108"/>
    <col min="8194" max="8194" width="118.85546875" style="108" bestFit="1" customWidth="1"/>
    <col min="8195" max="8449" width="9.140625" style="108"/>
    <col min="8450" max="8450" width="118.85546875" style="108" bestFit="1" customWidth="1"/>
    <col min="8451" max="8705" width="9.140625" style="108"/>
    <col min="8706" max="8706" width="118.85546875" style="108" bestFit="1" customWidth="1"/>
    <col min="8707" max="8961" width="9.140625" style="108"/>
    <col min="8962" max="8962" width="118.85546875" style="108" bestFit="1" customWidth="1"/>
    <col min="8963" max="9217" width="9.140625" style="108"/>
    <col min="9218" max="9218" width="118.85546875" style="108" bestFit="1" customWidth="1"/>
    <col min="9219" max="9473" width="9.140625" style="108"/>
    <col min="9474" max="9474" width="118.85546875" style="108" bestFit="1" customWidth="1"/>
    <col min="9475" max="9729" width="9.140625" style="108"/>
    <col min="9730" max="9730" width="118.85546875" style="108" bestFit="1" customWidth="1"/>
    <col min="9731" max="9985" width="9.140625" style="108"/>
    <col min="9986" max="9986" width="118.85546875" style="108" bestFit="1" customWidth="1"/>
    <col min="9987" max="10241" width="9.140625" style="108"/>
    <col min="10242" max="10242" width="118.85546875" style="108" bestFit="1" customWidth="1"/>
    <col min="10243" max="10497" width="9.140625" style="108"/>
    <col min="10498" max="10498" width="118.85546875" style="108" bestFit="1" customWidth="1"/>
    <col min="10499" max="10753" width="9.140625" style="108"/>
    <col min="10754" max="10754" width="118.85546875" style="108" bestFit="1" customWidth="1"/>
    <col min="10755" max="11009" width="9.140625" style="108"/>
    <col min="11010" max="11010" width="118.85546875" style="108" bestFit="1" customWidth="1"/>
    <col min="11011" max="11265" width="9.140625" style="108"/>
    <col min="11266" max="11266" width="118.85546875" style="108" bestFit="1" customWidth="1"/>
    <col min="11267" max="11521" width="9.140625" style="108"/>
    <col min="11522" max="11522" width="118.85546875" style="108" bestFit="1" customWidth="1"/>
    <col min="11523" max="11777" width="9.140625" style="108"/>
    <col min="11778" max="11778" width="118.85546875" style="108" bestFit="1" customWidth="1"/>
    <col min="11779" max="12033" width="9.140625" style="108"/>
    <col min="12034" max="12034" width="118.85546875" style="108" bestFit="1" customWidth="1"/>
    <col min="12035" max="12289" width="9.140625" style="108"/>
    <col min="12290" max="12290" width="118.85546875" style="108" bestFit="1" customWidth="1"/>
    <col min="12291" max="12545" width="9.140625" style="108"/>
    <col min="12546" max="12546" width="118.85546875" style="108" bestFit="1" customWidth="1"/>
    <col min="12547" max="12801" width="9.140625" style="108"/>
    <col min="12802" max="12802" width="118.85546875" style="108" bestFit="1" customWidth="1"/>
    <col min="12803" max="13057" width="9.140625" style="108"/>
    <col min="13058" max="13058" width="118.85546875" style="108" bestFit="1" customWidth="1"/>
    <col min="13059" max="13313" width="9.140625" style="108"/>
    <col min="13314" max="13314" width="118.85546875" style="108" bestFit="1" customWidth="1"/>
    <col min="13315" max="13569" width="9.140625" style="108"/>
    <col min="13570" max="13570" width="118.85546875" style="108" bestFit="1" customWidth="1"/>
    <col min="13571" max="13825" width="9.140625" style="108"/>
    <col min="13826" max="13826" width="118.85546875" style="108" bestFit="1" customWidth="1"/>
    <col min="13827" max="14081" width="9.140625" style="108"/>
    <col min="14082" max="14082" width="118.85546875" style="108" bestFit="1" customWidth="1"/>
    <col min="14083" max="14337" width="9.140625" style="108"/>
    <col min="14338" max="14338" width="118.85546875" style="108" bestFit="1" customWidth="1"/>
    <col min="14339" max="14593" width="9.140625" style="108"/>
    <col min="14594" max="14594" width="118.85546875" style="108" bestFit="1" customWidth="1"/>
    <col min="14595" max="14849" width="9.140625" style="108"/>
    <col min="14850" max="14850" width="118.85546875" style="108" bestFit="1" customWidth="1"/>
    <col min="14851" max="15105" width="9.140625" style="108"/>
    <col min="15106" max="15106" width="118.85546875" style="108" bestFit="1" customWidth="1"/>
    <col min="15107" max="15361" width="9.140625" style="108"/>
    <col min="15362" max="15362" width="118.85546875" style="108" bestFit="1" customWidth="1"/>
    <col min="15363" max="15617" width="9.140625" style="108"/>
    <col min="15618" max="15618" width="118.85546875" style="108" bestFit="1" customWidth="1"/>
    <col min="15619" max="15873" width="9.140625" style="108"/>
    <col min="15874" max="15874" width="118.85546875" style="108" bestFit="1" customWidth="1"/>
    <col min="15875" max="16129" width="9.140625" style="108"/>
    <col min="16130" max="16130" width="118.85546875" style="108" bestFit="1" customWidth="1"/>
    <col min="16131" max="16384" width="9.140625" style="108"/>
  </cols>
  <sheetData>
    <row r="1" spans="2:14" ht="28.5" thickBot="1" x14ac:dyDescent="0.25">
      <c r="B1" s="106" t="s">
        <v>61</v>
      </c>
      <c r="C1" s="107"/>
      <c r="D1" s="107"/>
      <c r="E1" s="107"/>
      <c r="F1" s="107"/>
      <c r="G1" s="107"/>
      <c r="H1" s="107"/>
      <c r="I1" s="107"/>
      <c r="J1" s="107"/>
      <c r="K1" s="107"/>
      <c r="L1" s="107"/>
      <c r="M1" s="107"/>
      <c r="N1" s="107"/>
    </row>
    <row r="2" spans="2:14" ht="75.75" thickBot="1" x14ac:dyDescent="0.3">
      <c r="B2" s="169" t="s">
        <v>65</v>
      </c>
      <c r="C2" s="109"/>
      <c r="D2" s="109"/>
      <c r="E2" s="109"/>
      <c r="F2" s="109"/>
      <c r="G2" s="109"/>
      <c r="H2" s="109"/>
      <c r="I2" s="109"/>
      <c r="J2" s="109"/>
      <c r="K2" s="109"/>
      <c r="L2" s="109"/>
      <c r="M2" s="109"/>
      <c r="N2" s="109"/>
    </row>
    <row r="3" spans="2:14" ht="15" x14ac:dyDescent="0.25">
      <c r="B3" s="160"/>
      <c r="C3" s="109"/>
      <c r="D3" s="109"/>
      <c r="E3" s="109"/>
      <c r="F3" s="109"/>
      <c r="G3" s="109"/>
      <c r="H3" s="109"/>
      <c r="I3" s="109"/>
      <c r="J3" s="109"/>
      <c r="K3" s="109"/>
      <c r="L3" s="109"/>
      <c r="M3" s="109"/>
      <c r="N3" s="109"/>
    </row>
    <row r="4" spans="2:14" ht="37.5" x14ac:dyDescent="0.3">
      <c r="B4" s="170" t="s">
        <v>66</v>
      </c>
      <c r="C4" s="109"/>
      <c r="D4" s="109"/>
      <c r="E4" s="109"/>
      <c r="F4" s="109"/>
      <c r="G4" s="109"/>
      <c r="H4" s="109"/>
      <c r="I4" s="109"/>
      <c r="J4" s="109"/>
      <c r="K4" s="109"/>
      <c r="L4" s="109"/>
      <c r="M4" s="109"/>
      <c r="N4" s="109"/>
    </row>
    <row r="5" spans="2:14" x14ac:dyDescent="0.2">
      <c r="B5" s="161"/>
    </row>
    <row r="6" spans="2:14" ht="19.5" thickBot="1" x14ac:dyDescent="0.35">
      <c r="B6" s="168" t="s">
        <v>62</v>
      </c>
    </row>
    <row r="7" spans="2:14" ht="15" x14ac:dyDescent="0.25">
      <c r="B7" s="162" t="s">
        <v>68</v>
      </c>
    </row>
    <row r="8" spans="2:14" ht="15.75" thickBot="1" x14ac:dyDescent="0.3">
      <c r="B8" s="163" t="s">
        <v>67</v>
      </c>
    </row>
    <row r="9" spans="2:14" x14ac:dyDescent="0.2">
      <c r="B9" s="161"/>
    </row>
    <row r="10" spans="2:14" x14ac:dyDescent="0.2">
      <c r="B10" s="161"/>
    </row>
    <row r="11" spans="2:14" ht="19.5" thickBot="1" x14ac:dyDescent="0.35">
      <c r="B11" s="168" t="s">
        <v>73</v>
      </c>
    </row>
    <row r="12" spans="2:14" ht="15" x14ac:dyDescent="0.25">
      <c r="B12" s="164" t="s">
        <v>70</v>
      </c>
    </row>
    <row r="13" spans="2:14" ht="15" x14ac:dyDescent="0.25">
      <c r="B13" s="165" t="s">
        <v>69</v>
      </c>
    </row>
    <row r="14" spans="2:14" ht="15" x14ac:dyDescent="0.25">
      <c r="B14" s="166" t="s">
        <v>71</v>
      </c>
    </row>
    <row r="15" spans="2:14" ht="18" x14ac:dyDescent="0.2">
      <c r="B15" s="171" t="s">
        <v>72</v>
      </c>
    </row>
    <row r="16" spans="2:14" ht="15.75" thickBot="1" x14ac:dyDescent="0.3">
      <c r="B16" s="167" t="s">
        <v>74</v>
      </c>
    </row>
  </sheetData>
  <sheetProtection algorithmName="SHA-512" hashValue="b7YHITewN0i5eVR4FIcb+saNiG3b3IaCiZ24iE56STTFD4Lk8gPuDGnPu/du1rKVhXpz9nSQzX0+PLES95GfLA==" saltValue="CGEuwV77LGyFpQs2rWIztw==" spinCount="100000" sheet="1" objects="1" scenarios="1" formatCells="0" formatColumns="0" formatRows="0" insertColumns="0" insertRow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9F54A-20AF-4378-BFED-BF4ADC308259}">
  <dimension ref="A1:X37"/>
  <sheetViews>
    <sheetView workbookViewId="0"/>
  </sheetViews>
  <sheetFormatPr defaultRowHeight="15" x14ac:dyDescent="0.25"/>
  <cols>
    <col min="1" max="1" width="14.140625" bestFit="1" customWidth="1"/>
    <col min="3" max="3" width="4.42578125" bestFit="1" customWidth="1"/>
    <col min="5" max="5" width="11.5703125" style="1" bestFit="1" customWidth="1"/>
    <col min="6" max="6" width="9.140625" style="1"/>
    <col min="7" max="7" width="12.42578125" style="1" bestFit="1" customWidth="1"/>
    <col min="8" max="20" width="12.42578125" style="1" customWidth="1"/>
    <col min="21" max="21" width="16" style="1" bestFit="1" customWidth="1"/>
    <col min="22" max="22" width="16" style="1" customWidth="1"/>
    <col min="23" max="23" width="14.7109375" style="1" bestFit="1" customWidth="1"/>
    <col min="24" max="24" width="16" style="1" customWidth="1"/>
  </cols>
  <sheetData>
    <row r="1" spans="1:24" ht="93" x14ac:dyDescent="0.25">
      <c r="A1" s="35" t="s">
        <v>4</v>
      </c>
      <c r="B1" s="37" t="s">
        <v>20</v>
      </c>
      <c r="C1" s="37" t="s">
        <v>38</v>
      </c>
      <c r="D1" s="9" t="s">
        <v>3</v>
      </c>
      <c r="E1" s="31" t="s">
        <v>22</v>
      </c>
      <c r="F1" s="32" t="s">
        <v>21</v>
      </c>
      <c r="G1" s="32" t="s">
        <v>31</v>
      </c>
      <c r="H1" s="45" t="s">
        <v>41</v>
      </c>
      <c r="I1" s="45" t="s">
        <v>59</v>
      </c>
      <c r="J1" s="45" t="s">
        <v>17</v>
      </c>
      <c r="K1" s="45" t="s">
        <v>23</v>
      </c>
      <c r="L1" s="46" t="s">
        <v>19</v>
      </c>
      <c r="M1" s="46" t="s">
        <v>53</v>
      </c>
      <c r="N1" s="46" t="s">
        <v>18</v>
      </c>
      <c r="O1" s="46" t="s">
        <v>24</v>
      </c>
      <c r="P1" s="85" t="s">
        <v>58</v>
      </c>
      <c r="Q1" s="47" t="s">
        <v>25</v>
      </c>
      <c r="R1" s="47" t="s">
        <v>63</v>
      </c>
      <c r="S1" s="47" t="s">
        <v>26</v>
      </c>
      <c r="T1" s="47" t="s">
        <v>27</v>
      </c>
      <c r="U1" s="11" t="s">
        <v>16</v>
      </c>
      <c r="V1" s="11" t="s">
        <v>52</v>
      </c>
      <c r="W1" s="11" t="s">
        <v>28</v>
      </c>
      <c r="X1" s="11" t="s">
        <v>29</v>
      </c>
    </row>
    <row r="2" spans="1:24" x14ac:dyDescent="0.25">
      <c r="A2" s="15" t="s">
        <v>0</v>
      </c>
      <c r="B2" s="38">
        <v>1030</v>
      </c>
      <c r="C2" s="30">
        <v>100</v>
      </c>
      <c r="D2" s="10" t="s">
        <v>4</v>
      </c>
      <c r="E2" s="148">
        <v>1</v>
      </c>
      <c r="F2" s="145">
        <v>0.27129999999999999</v>
      </c>
      <c r="G2" s="111">
        <v>0.48530000000000001</v>
      </c>
      <c r="H2" s="48">
        <f>$B$2</f>
        <v>1030</v>
      </c>
      <c r="I2" s="49">
        <f>$B$2</f>
        <v>1030</v>
      </c>
      <c r="J2" s="120">
        <f>$B$4*E2</f>
        <v>10.5</v>
      </c>
      <c r="K2" s="50">
        <f t="shared" ref="K2:K13" si="0">$B$3*F2</f>
        <v>4.1237599999999999</v>
      </c>
      <c r="L2" s="51">
        <f>H2*G2</f>
        <v>499.85900000000004</v>
      </c>
      <c r="M2" s="136">
        <f>I2*G2</f>
        <v>499.85900000000004</v>
      </c>
      <c r="N2" s="136">
        <f>J2*G2</f>
        <v>5.09565</v>
      </c>
      <c r="O2" s="136">
        <f>K2*G2</f>
        <v>2.0012607280000001</v>
      </c>
      <c r="P2" s="103">
        <f>C2*G2</f>
        <v>48.53</v>
      </c>
      <c r="Q2" s="52">
        <v>1</v>
      </c>
      <c r="R2" s="53">
        <f>P2/(SUM($P$2:$P$13))</f>
        <v>1.2777294003455054E-4</v>
      </c>
      <c r="S2" s="117">
        <f>N2/(SUM($N$2:$N$13))</f>
        <v>2.0209262584796995E-4</v>
      </c>
      <c r="T2" s="130">
        <f>O2/(SUM($O$2:$O$13))</f>
        <v>4.7227498013928306E-4</v>
      </c>
      <c r="U2" s="28">
        <f>B2*G2</f>
        <v>499.85900000000004</v>
      </c>
      <c r="V2" s="101">
        <f>1/((R2/M2)+(R3/M3)+(R4/M4)+(R5/M5)+(R7/M7)+(R8/M8)+(R9/M9)+(R10/M10)+(R11/M11)+(R12/M12)+(R13/M13))</f>
        <v>355644.37400000007</v>
      </c>
      <c r="W2" s="27">
        <f>1/((S2/N2)+(S3/N3)+(S4/N4)+(S5/N5)+(S7/N7)+(S8/N8)+(S9/N9)+(S10/N10)+(S11/N11)+(S12/N12)+(S13/N13))</f>
        <v>2292.2207435683254</v>
      </c>
      <c r="X2" s="28">
        <f>1/((T2/O2)+(T3/O3)+(T4/O4)+(T5/O5)+(T7/O7)+(T8/O8)+(T9/O9)+(T10/O10)+(T11/O11)+(T12/O12)+(T13/O13))</f>
        <v>385.22640644839987</v>
      </c>
    </row>
    <row r="3" spans="1:24" x14ac:dyDescent="0.25">
      <c r="A3" s="18" t="s">
        <v>1</v>
      </c>
      <c r="B3" s="39">
        <v>15.2</v>
      </c>
      <c r="C3" s="19">
        <v>100</v>
      </c>
      <c r="D3" s="6" t="s">
        <v>5</v>
      </c>
      <c r="E3" s="149">
        <v>0.98619999999999997</v>
      </c>
      <c r="F3" s="146">
        <v>0.16439999999999999</v>
      </c>
      <c r="G3" s="112">
        <v>742.5</v>
      </c>
      <c r="H3" s="54"/>
      <c r="I3" s="55">
        <f t="shared" ref="I3:I13" si="1">$B$2</f>
        <v>1030</v>
      </c>
      <c r="J3" s="121">
        <f t="shared" ref="J3:J13" si="2">$B$4*E3</f>
        <v>10.3551</v>
      </c>
      <c r="K3" s="56">
        <f t="shared" si="0"/>
        <v>2.4988799999999998</v>
      </c>
      <c r="L3" s="57"/>
      <c r="M3" s="139">
        <f t="shared" ref="M3:M27" si="3">I3*G3</f>
        <v>764775</v>
      </c>
      <c r="N3" s="139">
        <f t="shared" ref="N3:N13" si="4">J3*G3</f>
        <v>7688.6617500000002</v>
      </c>
      <c r="O3" s="139">
        <f t="shared" ref="O3:O13" si="5">K3*G3</f>
        <v>1855.4183999999998</v>
      </c>
      <c r="P3" s="104">
        <f t="shared" ref="P3:P27" si="6">C3*G3</f>
        <v>74250</v>
      </c>
      <c r="Q3" s="58"/>
      <c r="R3" s="59">
        <f t="shared" ref="R3:R13" si="7">P3/(SUM($P$2:$P$13))</f>
        <v>0.19549022867433294</v>
      </c>
      <c r="S3" s="118">
        <f t="shared" ref="S3:S13" si="8">N3/(SUM($N$2:$N$13))</f>
        <v>0.30493103771144958</v>
      </c>
      <c r="T3" s="131">
        <f t="shared" ref="T3:T13" si="9">O3/(SUM($O$2:$O$13))</f>
        <v>0.43785783418923924</v>
      </c>
    </row>
    <row r="4" spans="1:24" ht="15" customHeight="1" x14ac:dyDescent="0.25">
      <c r="A4" s="20" t="s">
        <v>2</v>
      </c>
      <c r="B4" s="40">
        <v>10.5</v>
      </c>
      <c r="C4" s="19">
        <v>100</v>
      </c>
      <c r="D4" s="6" t="s">
        <v>6</v>
      </c>
      <c r="E4" s="149">
        <v>1.38E-2</v>
      </c>
      <c r="F4" s="146">
        <v>3.7450000000000001E-3</v>
      </c>
      <c r="G4" s="112">
        <v>258.8</v>
      </c>
      <c r="H4" s="54"/>
      <c r="I4" s="55">
        <f t="shared" si="1"/>
        <v>1030</v>
      </c>
      <c r="J4" s="121">
        <f t="shared" si="2"/>
        <v>0.1449</v>
      </c>
      <c r="K4" s="56">
        <f t="shared" si="0"/>
        <v>5.6923999999999995E-2</v>
      </c>
      <c r="L4" s="57"/>
      <c r="M4" s="139">
        <f t="shared" si="3"/>
        <v>266564</v>
      </c>
      <c r="N4" s="139">
        <f t="shared" si="4"/>
        <v>37.500120000000003</v>
      </c>
      <c r="O4" s="139">
        <f t="shared" si="5"/>
        <v>14.7319312</v>
      </c>
      <c r="P4" s="104">
        <f t="shared" si="6"/>
        <v>25880</v>
      </c>
      <c r="Q4" s="58"/>
      <c r="R4" s="59">
        <f t="shared" si="7"/>
        <v>6.8138547045006548E-2</v>
      </c>
      <c r="S4" s="118">
        <f t="shared" si="8"/>
        <v>1.4872484806479989E-3</v>
      </c>
      <c r="T4" s="131">
        <f t="shared" si="9"/>
        <v>3.4765697530308426E-3</v>
      </c>
    </row>
    <row r="5" spans="1:24" x14ac:dyDescent="0.25">
      <c r="A5" s="18"/>
      <c r="B5" s="41"/>
      <c r="C5" s="19">
        <v>100</v>
      </c>
      <c r="D5" s="6" t="s">
        <v>7</v>
      </c>
      <c r="E5" s="149">
        <v>1</v>
      </c>
      <c r="F5" s="146">
        <v>9.3509999999999996E-2</v>
      </c>
      <c r="G5" s="112">
        <v>855.5</v>
      </c>
      <c r="H5" s="54"/>
      <c r="I5" s="55">
        <f t="shared" si="1"/>
        <v>1030</v>
      </c>
      <c r="J5" s="121">
        <f t="shared" si="2"/>
        <v>10.5</v>
      </c>
      <c r="K5" s="56">
        <f t="shared" si="0"/>
        <v>1.4213519999999999</v>
      </c>
      <c r="L5" s="57"/>
      <c r="M5" s="139">
        <f t="shared" si="3"/>
        <v>881165</v>
      </c>
      <c r="N5" s="139">
        <f t="shared" si="4"/>
        <v>8982.75</v>
      </c>
      <c r="O5" s="139">
        <f t="shared" si="5"/>
        <v>1215.9666359999999</v>
      </c>
      <c r="P5" s="104">
        <f t="shared" si="6"/>
        <v>85550</v>
      </c>
      <c r="Q5" s="58"/>
      <c r="R5" s="59">
        <f t="shared" si="7"/>
        <v>0.22524160354328865</v>
      </c>
      <c r="S5" s="118">
        <f t="shared" si="8"/>
        <v>0.35625436104046632</v>
      </c>
      <c r="T5" s="131">
        <f t="shared" si="9"/>
        <v>0.28695442369512725</v>
      </c>
    </row>
    <row r="6" spans="1:24" x14ac:dyDescent="0.25">
      <c r="A6" s="18"/>
      <c r="B6" s="41"/>
      <c r="C6" s="19">
        <v>100</v>
      </c>
      <c r="D6" s="6" t="s">
        <v>8</v>
      </c>
      <c r="E6" s="149">
        <v>8.2799999999999995E-7</v>
      </c>
      <c r="F6" s="146">
        <v>2.2469999999999999E-7</v>
      </c>
      <c r="G6" s="112">
        <v>0</v>
      </c>
      <c r="H6" s="54"/>
      <c r="I6" s="55">
        <f t="shared" si="1"/>
        <v>1030</v>
      </c>
      <c r="J6" s="121">
        <f t="shared" si="2"/>
        <v>8.6940000000000001E-6</v>
      </c>
      <c r="K6" s="56">
        <f t="shared" si="0"/>
        <v>3.4154399999999998E-6</v>
      </c>
      <c r="L6" s="57"/>
      <c r="M6" s="139">
        <f t="shared" si="3"/>
        <v>0</v>
      </c>
      <c r="N6" s="139">
        <f t="shared" si="4"/>
        <v>0</v>
      </c>
      <c r="O6" s="139">
        <f t="shared" si="5"/>
        <v>0</v>
      </c>
      <c r="P6" s="104">
        <f t="shared" si="6"/>
        <v>0</v>
      </c>
      <c r="Q6" s="58"/>
      <c r="R6" s="59">
        <f t="shared" si="7"/>
        <v>0</v>
      </c>
      <c r="S6" s="118">
        <f t="shared" si="8"/>
        <v>0</v>
      </c>
      <c r="T6" s="131">
        <f t="shared" si="9"/>
        <v>0</v>
      </c>
    </row>
    <row r="7" spans="1:24" x14ac:dyDescent="0.25">
      <c r="A7" s="18"/>
      <c r="B7" s="41"/>
      <c r="C7" s="19">
        <v>100</v>
      </c>
      <c r="D7" s="6" t="s">
        <v>9</v>
      </c>
      <c r="E7" s="149">
        <v>1.0000000248400001</v>
      </c>
      <c r="F7" s="146">
        <v>9.3509999999999996E-2</v>
      </c>
      <c r="G7" s="112">
        <v>319.5</v>
      </c>
      <c r="H7" s="54"/>
      <c r="I7" s="55">
        <f t="shared" si="1"/>
        <v>1030</v>
      </c>
      <c r="J7" s="121">
        <f t="shared" si="2"/>
        <v>10.50000026082</v>
      </c>
      <c r="K7" s="56">
        <f t="shared" si="0"/>
        <v>1.4213519999999999</v>
      </c>
      <c r="L7" s="57"/>
      <c r="M7" s="139">
        <f t="shared" si="3"/>
        <v>329085</v>
      </c>
      <c r="N7" s="139">
        <f t="shared" si="4"/>
        <v>3354.75008333199</v>
      </c>
      <c r="O7" s="139">
        <f t="shared" si="5"/>
        <v>454.12196399999999</v>
      </c>
      <c r="P7" s="104">
        <f t="shared" si="6"/>
        <v>31950</v>
      </c>
      <c r="Q7" s="58"/>
      <c r="R7" s="59">
        <f t="shared" si="7"/>
        <v>8.4120037793197808E-2</v>
      </c>
      <c r="S7" s="118">
        <f t="shared" si="8"/>
        <v>0.13304882662746811</v>
      </c>
      <c r="T7" s="131">
        <f t="shared" si="9"/>
        <v>0.10716766612576641</v>
      </c>
    </row>
    <row r="8" spans="1:24" x14ac:dyDescent="0.25">
      <c r="A8" s="18"/>
      <c r="B8" s="41"/>
      <c r="C8" s="19">
        <v>100</v>
      </c>
      <c r="D8" s="6" t="s">
        <v>10</v>
      </c>
      <c r="E8" s="149">
        <v>8.0315999999999995E-7</v>
      </c>
      <c r="F8" s="146">
        <v>2.1790000000000001E-7</v>
      </c>
      <c r="G8" s="112">
        <v>1105</v>
      </c>
      <c r="H8" s="54"/>
      <c r="I8" s="55">
        <f t="shared" si="1"/>
        <v>1030</v>
      </c>
      <c r="J8" s="121">
        <f t="shared" si="2"/>
        <v>8.4331799999999994E-6</v>
      </c>
      <c r="K8" s="56">
        <f>$B$3*F8</f>
        <v>3.3120799999999999E-6</v>
      </c>
      <c r="L8" s="57"/>
      <c r="M8" s="139">
        <f t="shared" si="3"/>
        <v>1138150</v>
      </c>
      <c r="N8" s="139">
        <f t="shared" si="4"/>
        <v>9.3186638999999995E-3</v>
      </c>
      <c r="O8" s="57">
        <f>K8*G8</f>
        <v>3.6598484E-3</v>
      </c>
      <c r="P8" s="104">
        <f t="shared" si="6"/>
        <v>110500</v>
      </c>
      <c r="Q8" s="58"/>
      <c r="R8" s="59">
        <f t="shared" si="7"/>
        <v>0.29093158610792985</v>
      </c>
      <c r="S8" s="118">
        <f t="shared" si="8"/>
        <v>3.6957665007323587E-7</v>
      </c>
      <c r="T8" s="131">
        <f t="shared" si="9"/>
        <v>8.6368298055304007E-7</v>
      </c>
    </row>
    <row r="9" spans="1:24" x14ac:dyDescent="0.25">
      <c r="A9" s="18"/>
      <c r="B9" s="41"/>
      <c r="C9" s="19">
        <v>100</v>
      </c>
      <c r="D9" s="6" t="s">
        <v>11</v>
      </c>
      <c r="E9" s="149">
        <v>1</v>
      </c>
      <c r="F9" s="146">
        <v>9.3509999999999996E-2</v>
      </c>
      <c r="G9" s="112">
        <v>0.79449999999999998</v>
      </c>
      <c r="H9" s="54"/>
      <c r="I9" s="55">
        <f t="shared" si="1"/>
        <v>1030</v>
      </c>
      <c r="J9" s="121">
        <f t="shared" si="2"/>
        <v>10.5</v>
      </c>
      <c r="K9" s="56">
        <f t="shared" si="0"/>
        <v>1.4213519999999999</v>
      </c>
      <c r="L9" s="57"/>
      <c r="M9" s="139">
        <f t="shared" si="3"/>
        <v>818.33500000000004</v>
      </c>
      <c r="N9" s="139">
        <f t="shared" si="4"/>
        <v>8.3422499999999999</v>
      </c>
      <c r="O9" s="139">
        <f t="shared" si="5"/>
        <v>1.1292641639999998</v>
      </c>
      <c r="P9" s="104">
        <f>C9*G9</f>
        <v>79.45</v>
      </c>
      <c r="Q9" s="58"/>
      <c r="R9" s="59">
        <f t="shared" si="7"/>
        <v>2.0918112684411788E-4</v>
      </c>
      <c r="S9" s="118">
        <f t="shared" si="8"/>
        <v>3.3085223827779135E-4</v>
      </c>
      <c r="T9" s="131">
        <f t="shared" si="9"/>
        <v>2.6649361732995741E-4</v>
      </c>
    </row>
    <row r="10" spans="1:24" x14ac:dyDescent="0.25">
      <c r="A10" s="18"/>
      <c r="B10" s="41"/>
      <c r="C10" s="19">
        <v>100</v>
      </c>
      <c r="D10" s="6" t="s">
        <v>12</v>
      </c>
      <c r="E10" s="149">
        <v>1</v>
      </c>
      <c r="F10" s="146">
        <v>9.3340000000000006E-2</v>
      </c>
      <c r="G10" s="112">
        <v>233.7</v>
      </c>
      <c r="H10" s="54"/>
      <c r="I10" s="55">
        <f t="shared" si="1"/>
        <v>1030</v>
      </c>
      <c r="J10" s="121">
        <f t="shared" si="2"/>
        <v>10.5</v>
      </c>
      <c r="K10" s="56">
        <f t="shared" si="0"/>
        <v>1.418768</v>
      </c>
      <c r="L10" s="57"/>
      <c r="M10" s="139">
        <f>I10*G10</f>
        <v>240711</v>
      </c>
      <c r="N10" s="139">
        <f t="shared" si="4"/>
        <v>2453.85</v>
      </c>
      <c r="O10" s="139">
        <f t="shared" si="5"/>
        <v>331.56608160000002</v>
      </c>
      <c r="P10" s="104">
        <f t="shared" si="6"/>
        <v>23370</v>
      </c>
      <c r="Q10" s="58"/>
      <c r="R10" s="59">
        <f t="shared" si="7"/>
        <v>6.1530055813052674E-2</v>
      </c>
      <c r="S10" s="118">
        <f t="shared" si="8"/>
        <v>9.7319280157985952E-2</v>
      </c>
      <c r="T10" s="131">
        <f t="shared" si="9"/>
        <v>7.824585892863227E-2</v>
      </c>
    </row>
    <row r="11" spans="1:24" ht="18.75" x14ac:dyDescent="0.3">
      <c r="A11" s="80"/>
      <c r="B11" s="41"/>
      <c r="C11" s="19">
        <v>100</v>
      </c>
      <c r="D11" s="6" t="s">
        <v>13</v>
      </c>
      <c r="E11" s="149">
        <v>1</v>
      </c>
      <c r="F11" s="146">
        <v>9.3329999999999996E-2</v>
      </c>
      <c r="G11" s="112">
        <v>248.9</v>
      </c>
      <c r="H11" s="54"/>
      <c r="I11" s="55">
        <f t="shared" si="1"/>
        <v>1030</v>
      </c>
      <c r="J11" s="121">
        <f t="shared" si="2"/>
        <v>10.5</v>
      </c>
      <c r="K11" s="56">
        <f t="shared" si="0"/>
        <v>1.4186159999999999</v>
      </c>
      <c r="L11" s="57"/>
      <c r="M11" s="139">
        <f t="shared" si="3"/>
        <v>256367</v>
      </c>
      <c r="N11" s="139">
        <f t="shared" si="4"/>
        <v>2613.4500000000003</v>
      </c>
      <c r="O11" s="139">
        <f t="shared" si="5"/>
        <v>353.09352239999998</v>
      </c>
      <c r="P11" s="104">
        <f t="shared" si="6"/>
        <v>24890</v>
      </c>
      <c r="Q11" s="58"/>
      <c r="R11" s="59">
        <f t="shared" si="7"/>
        <v>6.5532010662682119E-2</v>
      </c>
      <c r="S11" s="118">
        <f t="shared" si="8"/>
        <v>0.10364898943655415</v>
      </c>
      <c r="T11" s="131">
        <f t="shared" si="9"/>
        <v>8.332609237049371E-2</v>
      </c>
    </row>
    <row r="12" spans="1:24" x14ac:dyDescent="0.25">
      <c r="A12" s="18"/>
      <c r="B12" s="41"/>
      <c r="C12" s="19">
        <v>100</v>
      </c>
      <c r="D12" s="6" t="s">
        <v>14</v>
      </c>
      <c r="E12" s="149">
        <v>2.7600022852799998E-3</v>
      </c>
      <c r="F12" s="146">
        <v>2.5759999999999997E-4</v>
      </c>
      <c r="G12" s="112">
        <v>26.35</v>
      </c>
      <c r="H12" s="54"/>
      <c r="I12" s="55">
        <f t="shared" si="1"/>
        <v>1030</v>
      </c>
      <c r="J12" s="121">
        <f t="shared" si="2"/>
        <v>2.8980023995439998E-2</v>
      </c>
      <c r="K12" s="56">
        <f t="shared" si="0"/>
        <v>3.9155199999999996E-3</v>
      </c>
      <c r="L12" s="57"/>
      <c r="M12" s="139">
        <f t="shared" si="3"/>
        <v>27140.5</v>
      </c>
      <c r="N12" s="139">
        <f t="shared" si="4"/>
        <v>0.76362363227984398</v>
      </c>
      <c r="O12" s="139">
        <f t="shared" si="5"/>
        <v>0.103173952</v>
      </c>
      <c r="P12" s="104">
        <f t="shared" si="6"/>
        <v>2635</v>
      </c>
      <c r="Q12" s="58"/>
      <c r="R12" s="59">
        <f t="shared" si="7"/>
        <v>6.9375993610352495E-3</v>
      </c>
      <c r="S12" s="118">
        <f t="shared" si="8"/>
        <v>3.0285185404609484E-5</v>
      </c>
      <c r="T12" s="131">
        <f t="shared" si="9"/>
        <v>2.4347890032493228E-5</v>
      </c>
    </row>
    <row r="13" spans="1:24" x14ac:dyDescent="0.25">
      <c r="A13" s="18"/>
      <c r="B13" s="41"/>
      <c r="C13" s="19">
        <v>100</v>
      </c>
      <c r="D13" s="7" t="s">
        <v>15</v>
      </c>
      <c r="E13" s="150">
        <v>0.99724082571471995</v>
      </c>
      <c r="F13" s="147">
        <v>9.3049999999999994E-2</v>
      </c>
      <c r="G13" s="113">
        <v>6.6139999999999999</v>
      </c>
      <c r="H13" s="54"/>
      <c r="I13" s="55">
        <f t="shared" si="1"/>
        <v>1030</v>
      </c>
      <c r="J13" s="121">
        <f t="shared" si="2"/>
        <v>10.471028670004559</v>
      </c>
      <c r="K13" s="56">
        <f t="shared" si="0"/>
        <v>1.4143599999999998</v>
      </c>
      <c r="L13" s="57"/>
      <c r="M13" s="139">
        <f t="shared" si="3"/>
        <v>6812.42</v>
      </c>
      <c r="N13" s="139">
        <f t="shared" si="4"/>
        <v>69.255383623410154</v>
      </c>
      <c r="O13" s="139">
        <f t="shared" si="5"/>
        <v>9.3545770399999988</v>
      </c>
      <c r="P13" s="105">
        <f t="shared" si="6"/>
        <v>661.4</v>
      </c>
      <c r="Q13" s="58"/>
      <c r="R13" s="59">
        <f t="shared" si="7"/>
        <v>1.7413769325953373E-3</v>
      </c>
      <c r="S13" s="118">
        <f t="shared" si="8"/>
        <v>2.7466569192474864E-3</v>
      </c>
      <c r="T13" s="131">
        <f t="shared" si="9"/>
        <v>2.2075747672281273E-3</v>
      </c>
    </row>
    <row r="14" spans="1:24" x14ac:dyDescent="0.25">
      <c r="A14" s="36" t="s">
        <v>42</v>
      </c>
      <c r="B14" s="42" t="s">
        <v>33</v>
      </c>
      <c r="C14" s="102">
        <v>100</v>
      </c>
      <c r="D14" s="15" t="s">
        <v>42</v>
      </c>
      <c r="E14" s="151">
        <v>1</v>
      </c>
      <c r="F14" s="126">
        <v>0.112</v>
      </c>
      <c r="G14" s="114">
        <v>50.7</v>
      </c>
      <c r="H14" s="48">
        <f>$B$15</f>
        <v>305</v>
      </c>
      <c r="I14" s="49">
        <f>$B$15</f>
        <v>305</v>
      </c>
      <c r="J14" s="120">
        <f>$B$17*E14</f>
        <v>2.0299999999999998</v>
      </c>
      <c r="K14" s="133">
        <f>$B$16*F14</f>
        <v>0.23296</v>
      </c>
      <c r="L14" s="136">
        <f>H14*G14</f>
        <v>15463.5</v>
      </c>
      <c r="M14" s="136">
        <f t="shared" si="3"/>
        <v>15463.5</v>
      </c>
      <c r="N14" s="136">
        <f>J14*G14</f>
        <v>102.92099999999999</v>
      </c>
      <c r="O14" s="137">
        <f>K14*G14</f>
        <v>11.811072000000001</v>
      </c>
      <c r="P14" s="88">
        <f t="shared" si="6"/>
        <v>5070</v>
      </c>
      <c r="Q14" s="52">
        <v>1</v>
      </c>
      <c r="R14" s="53">
        <f>P14/(SUM($P$14:$P$27))</f>
        <v>3.9417001304400011E-3</v>
      </c>
      <c r="S14" s="117">
        <f>N14/(SUM($N$14:$N$27))</f>
        <v>1.0280560353287768E-2</v>
      </c>
      <c r="T14" s="130">
        <f>O14/(SUM($O$14:$O$27))</f>
        <v>1.0280829797133158E-2</v>
      </c>
      <c r="U14" s="34">
        <f>B15*G14</f>
        <v>15463.5</v>
      </c>
      <c r="V14" s="101">
        <f>1/((R14/M14)+(R15/M15)+(R18/M18)+(R19/M19)+(R20/M20)+(R21/M21)+(R22/M22)+(R23/M23)+(R24/M24)+(R25/M25)+(R26/M26)+(R27/M27))</f>
        <v>326921.11458416667</v>
      </c>
      <c r="W14" s="27">
        <f>1/((S14/N14)+(S15/N15)+(S18/N18)+(S19/N19)+(S20/N20)+(S21/N21)+(S22/N22)+(S23/N23)+(S24/N24)+(S25/N25)+(S26/N26)+(S27/N27))</f>
        <v>834.26872711827582</v>
      </c>
      <c r="X14" s="68">
        <f>1/((T14/O14)+(T15/O15)+(T18/O18)+(T19/O19)+(T20/O20)+(T21/O21)+(T22/O22)+(T23/O23)+(T24/O24)+(T25/O25)+(T26/O26)+(T27/O27))</f>
        <v>95.737019231119163</v>
      </c>
    </row>
    <row r="15" spans="1:24" x14ac:dyDescent="0.25">
      <c r="A15" s="15" t="s">
        <v>0</v>
      </c>
      <c r="B15" s="43">
        <v>305</v>
      </c>
      <c r="C15" s="19">
        <v>100</v>
      </c>
      <c r="D15" s="18" t="s">
        <v>43</v>
      </c>
      <c r="E15" s="152">
        <v>1</v>
      </c>
      <c r="F15" s="79">
        <v>0.112</v>
      </c>
      <c r="G15" s="115">
        <v>1.5980000000000001</v>
      </c>
      <c r="H15" s="75"/>
      <c r="I15" s="81">
        <f t="shared" ref="I15:I27" si="10">$B$15</f>
        <v>305</v>
      </c>
      <c r="J15" s="121">
        <f t="shared" ref="J15:J27" si="11">$B$17*E15</f>
        <v>2.0299999999999998</v>
      </c>
      <c r="K15" s="134">
        <f t="shared" ref="K15:K27" si="12">$B$16*F15</f>
        <v>0.23296</v>
      </c>
      <c r="L15" s="138"/>
      <c r="M15" s="138">
        <f t="shared" si="3"/>
        <v>487.39000000000004</v>
      </c>
      <c r="N15" s="139">
        <f t="shared" ref="N15:N27" si="13">J15*G15</f>
        <v>3.2439399999999998</v>
      </c>
      <c r="O15" s="140">
        <f t="shared" ref="O15:O27" si="14">K15*G15</f>
        <v>0.37227008</v>
      </c>
      <c r="P15" s="91">
        <f t="shared" si="6"/>
        <v>159.80000000000001</v>
      </c>
      <c r="Q15" s="69"/>
      <c r="R15" s="123">
        <f t="shared" ref="R15:R27" si="15">P15/(SUM($P$14:$P$27))</f>
        <v>1.2423741239532784E-4</v>
      </c>
      <c r="S15" s="118">
        <f t="shared" ref="S15:S27" si="16">N15/(SUM($N$14:$N$27))</f>
        <v>3.2403028490244284E-4</v>
      </c>
      <c r="T15" s="131">
        <f t="shared" ref="T15:T27" si="17">O15/(SUM($O$14:$O$27))</f>
        <v>3.2403877743232318E-4</v>
      </c>
    </row>
    <row r="16" spans="1:24" x14ac:dyDescent="0.25">
      <c r="A16" s="18" t="s">
        <v>1</v>
      </c>
      <c r="B16" s="41">
        <v>2.08</v>
      </c>
      <c r="C16" s="19">
        <v>100</v>
      </c>
      <c r="D16" s="18" t="s">
        <v>40</v>
      </c>
      <c r="E16" s="152">
        <v>1</v>
      </c>
      <c r="F16" s="79">
        <v>0.112</v>
      </c>
      <c r="G16" s="115">
        <v>0</v>
      </c>
      <c r="H16" s="75"/>
      <c r="I16" s="81">
        <f t="shared" si="10"/>
        <v>305</v>
      </c>
      <c r="J16" s="121">
        <f t="shared" si="11"/>
        <v>2.0299999999999998</v>
      </c>
      <c r="K16" s="134">
        <f t="shared" si="12"/>
        <v>0.23296</v>
      </c>
      <c r="L16" s="138"/>
      <c r="M16" s="138">
        <f t="shared" si="3"/>
        <v>0</v>
      </c>
      <c r="N16" s="139">
        <f>J16*G16</f>
        <v>0</v>
      </c>
      <c r="O16" s="140">
        <f t="shared" si="14"/>
        <v>0</v>
      </c>
      <c r="P16" s="91">
        <f t="shared" si="6"/>
        <v>0</v>
      </c>
      <c r="Q16" s="69"/>
      <c r="R16" s="123">
        <f t="shared" si="15"/>
        <v>0</v>
      </c>
      <c r="S16" s="118">
        <f t="shared" si="16"/>
        <v>0</v>
      </c>
      <c r="T16" s="131">
        <f t="shared" si="17"/>
        <v>0</v>
      </c>
      <c r="U16"/>
      <c r="V16"/>
      <c r="W16"/>
      <c r="X16"/>
    </row>
    <row r="17" spans="1:24" x14ac:dyDescent="0.25">
      <c r="A17" s="20" t="s">
        <v>2</v>
      </c>
      <c r="B17" s="44">
        <v>2.0299999999999998</v>
      </c>
      <c r="C17" s="19">
        <v>100</v>
      </c>
      <c r="D17" s="18" t="s">
        <v>44</v>
      </c>
      <c r="E17" s="152">
        <v>2.0000000000000001E-4</v>
      </c>
      <c r="F17" s="79">
        <v>2.2399999999999999E-5</v>
      </c>
      <c r="G17" s="115">
        <v>0</v>
      </c>
      <c r="H17" s="75"/>
      <c r="I17" s="81">
        <f t="shared" si="10"/>
        <v>305</v>
      </c>
      <c r="J17" s="121">
        <f t="shared" si="11"/>
        <v>4.06E-4</v>
      </c>
      <c r="K17" s="134">
        <f t="shared" si="12"/>
        <v>4.6591999999999997E-5</v>
      </c>
      <c r="L17" s="138"/>
      <c r="M17" s="138">
        <f t="shared" si="3"/>
        <v>0</v>
      </c>
      <c r="N17" s="139">
        <f t="shared" si="13"/>
        <v>0</v>
      </c>
      <c r="O17" s="140">
        <f t="shared" si="14"/>
        <v>0</v>
      </c>
      <c r="P17" s="91">
        <f t="shared" si="6"/>
        <v>0</v>
      </c>
      <c r="Q17" s="69"/>
      <c r="R17" s="123">
        <f t="shared" si="15"/>
        <v>0</v>
      </c>
      <c r="S17" s="118">
        <f t="shared" si="16"/>
        <v>0</v>
      </c>
      <c r="T17" s="131">
        <f t="shared" si="17"/>
        <v>0</v>
      </c>
      <c r="U17" s="13"/>
      <c r="V17" s="13"/>
      <c r="X17" s="13"/>
    </row>
    <row r="18" spans="1:24" x14ac:dyDescent="0.25">
      <c r="A18" s="18"/>
      <c r="C18" s="19">
        <v>100</v>
      </c>
      <c r="D18" s="18" t="s">
        <v>45</v>
      </c>
      <c r="E18" s="152">
        <v>1.9999999999999999E-7</v>
      </c>
      <c r="F18" s="79">
        <v>2.2399999999999999E-8</v>
      </c>
      <c r="G18" s="115">
        <v>2.85</v>
      </c>
      <c r="H18" s="76"/>
      <c r="I18" s="82">
        <f t="shared" si="10"/>
        <v>305</v>
      </c>
      <c r="J18" s="121">
        <f t="shared" si="11"/>
        <v>4.0599999999999996E-7</v>
      </c>
      <c r="K18" s="134">
        <f t="shared" si="12"/>
        <v>4.6591999999999998E-8</v>
      </c>
      <c r="L18" s="141"/>
      <c r="M18" s="141">
        <f t="shared" si="3"/>
        <v>869.25</v>
      </c>
      <c r="N18" s="139">
        <f t="shared" si="13"/>
        <v>1.1570999999999999E-6</v>
      </c>
      <c r="O18" s="140">
        <f t="shared" si="14"/>
        <v>1.3278719999999999E-7</v>
      </c>
      <c r="P18" s="91">
        <f t="shared" si="6"/>
        <v>285</v>
      </c>
      <c r="Q18" s="70"/>
      <c r="R18" s="124">
        <f t="shared" si="15"/>
        <v>2.2157485940343201E-4</v>
      </c>
      <c r="S18" s="118">
        <f t="shared" si="16"/>
        <v>1.155802643269039E-10</v>
      </c>
      <c r="T18" s="131">
        <f t="shared" si="17"/>
        <v>1.1558329357723668E-10</v>
      </c>
      <c r="U18" s="13"/>
      <c r="V18" s="13"/>
      <c r="X18" s="13"/>
    </row>
    <row r="19" spans="1:24" x14ac:dyDescent="0.25">
      <c r="A19" s="18"/>
      <c r="C19" s="19">
        <v>100</v>
      </c>
      <c r="D19" s="18" t="s">
        <v>46</v>
      </c>
      <c r="E19" s="152">
        <v>1</v>
      </c>
      <c r="F19" s="79">
        <v>0.112</v>
      </c>
      <c r="G19" s="115">
        <v>1352</v>
      </c>
      <c r="H19" s="76"/>
      <c r="I19" s="82">
        <f t="shared" si="10"/>
        <v>305</v>
      </c>
      <c r="J19" s="121">
        <f t="shared" si="11"/>
        <v>2.0299999999999998</v>
      </c>
      <c r="K19" s="134">
        <f t="shared" si="12"/>
        <v>0.23296</v>
      </c>
      <c r="L19" s="141"/>
      <c r="M19" s="141">
        <f t="shared" si="3"/>
        <v>412360</v>
      </c>
      <c r="N19" s="139">
        <f t="shared" si="13"/>
        <v>2744.56</v>
      </c>
      <c r="O19" s="140">
        <f t="shared" si="14"/>
        <v>314.96192000000002</v>
      </c>
      <c r="P19" s="91">
        <f t="shared" si="6"/>
        <v>135200</v>
      </c>
      <c r="Q19" s="70"/>
      <c r="R19" s="124">
        <f t="shared" si="15"/>
        <v>0.10511200347840002</v>
      </c>
      <c r="S19" s="118">
        <f t="shared" si="16"/>
        <v>0.27414827608767384</v>
      </c>
      <c r="T19" s="131">
        <f t="shared" si="17"/>
        <v>0.27415546125688423</v>
      </c>
    </row>
    <row r="20" spans="1:24" x14ac:dyDescent="0.25">
      <c r="A20" s="18"/>
      <c r="C20" s="19">
        <v>100</v>
      </c>
      <c r="D20" s="18" t="s">
        <v>47</v>
      </c>
      <c r="E20" s="152">
        <v>1</v>
      </c>
      <c r="F20" s="79">
        <v>0.112</v>
      </c>
      <c r="G20" s="115">
        <v>3520</v>
      </c>
      <c r="H20" s="76"/>
      <c r="I20" s="82">
        <f t="shared" si="10"/>
        <v>305</v>
      </c>
      <c r="J20" s="121">
        <f t="shared" si="11"/>
        <v>2.0299999999999998</v>
      </c>
      <c r="K20" s="134">
        <f t="shared" si="12"/>
        <v>0.23296</v>
      </c>
      <c r="L20" s="141"/>
      <c r="M20" s="141">
        <f t="shared" si="3"/>
        <v>1073600</v>
      </c>
      <c r="N20" s="139">
        <f t="shared" si="13"/>
        <v>7145.5999999999995</v>
      </c>
      <c r="O20" s="140">
        <f>K20*G20</f>
        <v>820.01919999999996</v>
      </c>
      <c r="P20" s="91">
        <f t="shared" si="6"/>
        <v>352000</v>
      </c>
      <c r="Q20" s="70"/>
      <c r="R20" s="124">
        <f t="shared" si="15"/>
        <v>0.27366438775441426</v>
      </c>
      <c r="S20" s="118">
        <f t="shared" si="16"/>
        <v>0.71375882531702051</v>
      </c>
      <c r="T20" s="131">
        <f t="shared" si="17"/>
        <v>0.71377753226644403</v>
      </c>
    </row>
    <row r="21" spans="1:24" x14ac:dyDescent="0.25">
      <c r="A21" s="18"/>
      <c r="C21" s="19">
        <v>100</v>
      </c>
      <c r="D21" s="18" t="s">
        <v>48</v>
      </c>
      <c r="E21" s="152">
        <v>1</v>
      </c>
      <c r="F21" s="79">
        <v>0.112</v>
      </c>
      <c r="G21" s="115">
        <v>0.2465</v>
      </c>
      <c r="H21" s="76"/>
      <c r="I21" s="82">
        <f t="shared" si="10"/>
        <v>305</v>
      </c>
      <c r="J21" s="121">
        <f t="shared" si="11"/>
        <v>2.0299999999999998</v>
      </c>
      <c r="K21" s="134">
        <f t="shared" si="12"/>
        <v>0.23296</v>
      </c>
      <c r="L21" s="141"/>
      <c r="M21" s="141">
        <f t="shared" si="3"/>
        <v>75.182500000000005</v>
      </c>
      <c r="N21" s="139">
        <f t="shared" si="13"/>
        <v>0.50039499999999992</v>
      </c>
      <c r="O21" s="140">
        <f t="shared" si="14"/>
        <v>5.7424639999999999E-2</v>
      </c>
      <c r="P21" s="91">
        <f t="shared" si="6"/>
        <v>24.65</v>
      </c>
      <c r="Q21" s="70"/>
      <c r="R21" s="124">
        <f t="shared" si="15"/>
        <v>1.9164281699279292E-5</v>
      </c>
      <c r="S21" s="118">
        <f t="shared" si="16"/>
        <v>4.998339501154703E-5</v>
      </c>
      <c r="T21" s="131">
        <f t="shared" si="17"/>
        <v>4.998470502945411E-5</v>
      </c>
    </row>
    <row r="22" spans="1:24" x14ac:dyDescent="0.25">
      <c r="A22" s="18"/>
      <c r="C22" s="19">
        <v>100</v>
      </c>
      <c r="D22" s="18" t="s">
        <v>49</v>
      </c>
      <c r="E22" s="152">
        <v>2.1000000000000001E-4</v>
      </c>
      <c r="F22" s="79">
        <v>2.3519999999999998E-5</v>
      </c>
      <c r="G22" s="115">
        <v>7270</v>
      </c>
      <c r="H22" s="76"/>
      <c r="I22" s="82">
        <f t="shared" si="10"/>
        <v>305</v>
      </c>
      <c r="J22" s="121">
        <f t="shared" si="11"/>
        <v>4.2629999999999995E-4</v>
      </c>
      <c r="K22" s="134">
        <f t="shared" si="12"/>
        <v>4.8921599999999996E-5</v>
      </c>
      <c r="L22" s="141"/>
      <c r="M22" s="141">
        <f t="shared" si="3"/>
        <v>2217350</v>
      </c>
      <c r="N22" s="139">
        <f t="shared" si="13"/>
        <v>3.0992009999999999</v>
      </c>
      <c r="O22" s="140">
        <f t="shared" si="14"/>
        <v>0.35566003199999996</v>
      </c>
      <c r="P22" s="91">
        <f t="shared" si="6"/>
        <v>727000</v>
      </c>
      <c r="Q22" s="70"/>
      <c r="R22" s="124">
        <f t="shared" si="15"/>
        <v>0.56521025539050895</v>
      </c>
      <c r="S22" s="118">
        <f t="shared" si="16"/>
        <v>3.0957261324190207E-4</v>
      </c>
      <c r="T22" s="131">
        <f t="shared" si="17"/>
        <v>3.0958072684976706E-4</v>
      </c>
    </row>
    <row r="23" spans="1:24" x14ac:dyDescent="0.25">
      <c r="A23" s="18"/>
      <c r="C23" s="19">
        <v>100</v>
      </c>
      <c r="D23" s="18" t="s">
        <v>32</v>
      </c>
      <c r="E23" s="152">
        <v>1</v>
      </c>
      <c r="F23" s="79">
        <v>0.1094</v>
      </c>
      <c r="G23" s="115">
        <v>5.5359999999999996</v>
      </c>
      <c r="H23" s="76"/>
      <c r="I23" s="82">
        <f t="shared" si="10"/>
        <v>305</v>
      </c>
      <c r="J23" s="121">
        <f t="shared" si="11"/>
        <v>2.0299999999999998</v>
      </c>
      <c r="K23" s="134">
        <f t="shared" si="12"/>
        <v>0.227552</v>
      </c>
      <c r="L23" s="141"/>
      <c r="M23" s="141">
        <f t="shared" si="3"/>
        <v>1688.4799999999998</v>
      </c>
      <c r="N23" s="139">
        <f t="shared" si="13"/>
        <v>11.238079999999998</v>
      </c>
      <c r="O23" s="140">
        <f>K23*G23</f>
        <v>1.259727872</v>
      </c>
      <c r="P23" s="91">
        <f t="shared" si="6"/>
        <v>553.59999999999991</v>
      </c>
      <c r="Q23" s="70"/>
      <c r="R23" s="124">
        <f t="shared" si="15"/>
        <v>4.3039944619557873E-4</v>
      </c>
      <c r="S23" s="118">
        <f t="shared" si="16"/>
        <v>1.1225479707258595E-3</v>
      </c>
      <c r="T23" s="131">
        <f>O23/(SUM($O$14:$O$27))</f>
        <v>1.0965175593491213E-3</v>
      </c>
    </row>
    <row r="24" spans="1:24" x14ac:dyDescent="0.25">
      <c r="A24" s="18"/>
      <c r="C24" s="19">
        <v>100</v>
      </c>
      <c r="D24" s="18" t="s">
        <v>34</v>
      </c>
      <c r="E24" s="152">
        <v>1</v>
      </c>
      <c r="F24" s="79">
        <v>0.1094</v>
      </c>
      <c r="G24" s="115">
        <v>1.8220000000000001E-3</v>
      </c>
      <c r="H24" s="76"/>
      <c r="I24" s="82">
        <f t="shared" si="10"/>
        <v>305</v>
      </c>
      <c r="J24" s="121">
        <f t="shared" si="11"/>
        <v>2.0299999999999998</v>
      </c>
      <c r="K24" s="134">
        <f t="shared" si="12"/>
        <v>0.227552</v>
      </c>
      <c r="L24" s="141"/>
      <c r="M24" s="141">
        <f t="shared" si="3"/>
        <v>0.55571000000000004</v>
      </c>
      <c r="N24" s="139">
        <f t="shared" si="13"/>
        <v>3.6986599999999999E-3</v>
      </c>
      <c r="O24" s="140">
        <f t="shared" si="14"/>
        <v>4.1459974400000004E-4</v>
      </c>
      <c r="P24" s="91">
        <f t="shared" si="6"/>
        <v>0.1822</v>
      </c>
      <c r="Q24" s="70"/>
      <c r="R24" s="124">
        <f t="shared" si="15"/>
        <v>1.4165241888879057E-7</v>
      </c>
      <c r="S24" s="118">
        <f t="shared" si="16"/>
        <v>3.6945130105898052E-7</v>
      </c>
      <c r="T24" s="131">
        <f t="shared" si="17"/>
        <v>3.6088421118751792E-7</v>
      </c>
    </row>
    <row r="25" spans="1:24" ht="18.75" x14ac:dyDescent="0.3">
      <c r="A25" s="18"/>
      <c r="C25" s="19">
        <v>100</v>
      </c>
      <c r="D25" s="18" t="s">
        <v>35</v>
      </c>
      <c r="E25" s="152">
        <v>1</v>
      </c>
      <c r="F25" s="79">
        <v>0.10929999999999999</v>
      </c>
      <c r="G25" s="115">
        <v>2.8760000000000001E-2</v>
      </c>
      <c r="H25" s="76"/>
      <c r="I25" s="82">
        <f t="shared" si="10"/>
        <v>305</v>
      </c>
      <c r="J25" s="121">
        <f t="shared" si="11"/>
        <v>2.0299999999999998</v>
      </c>
      <c r="K25" s="134">
        <f t="shared" si="12"/>
        <v>0.22734399999999999</v>
      </c>
      <c r="L25" s="141"/>
      <c r="M25" s="141">
        <f t="shared" si="3"/>
        <v>8.7718000000000007</v>
      </c>
      <c r="N25" s="139">
        <f t="shared" si="13"/>
        <v>5.8382799999999999E-2</v>
      </c>
      <c r="O25" s="140">
        <f t="shared" si="14"/>
        <v>6.5384134399999998E-3</v>
      </c>
      <c r="P25" s="91">
        <f t="shared" si="6"/>
        <v>2.8759999999999999</v>
      </c>
      <c r="Q25" s="70"/>
      <c r="R25" s="124">
        <f t="shared" si="15"/>
        <v>2.2359624408570893E-6</v>
      </c>
      <c r="S25" s="118">
        <f t="shared" si="16"/>
        <v>5.8317340386697477E-6</v>
      </c>
      <c r="T25" s="131">
        <f t="shared" si="17"/>
        <v>5.6912967527357304E-6</v>
      </c>
      <c r="U25" s="5"/>
      <c r="V25" s="5"/>
      <c r="X25" s="5"/>
    </row>
    <row r="26" spans="1:24" x14ac:dyDescent="0.25">
      <c r="A26" s="18"/>
      <c r="C26" s="19">
        <v>100</v>
      </c>
      <c r="D26" s="18" t="s">
        <v>36</v>
      </c>
      <c r="E26" s="152">
        <v>1.9000000000000001E-8</v>
      </c>
      <c r="F26" s="79">
        <v>2.0780000000000001E-9</v>
      </c>
      <c r="G26" s="115">
        <v>659</v>
      </c>
      <c r="H26" s="76"/>
      <c r="I26" s="82">
        <f t="shared" si="10"/>
        <v>305</v>
      </c>
      <c r="J26" s="121">
        <f t="shared" si="11"/>
        <v>3.8570000000000001E-8</v>
      </c>
      <c r="K26" s="134">
        <f t="shared" si="12"/>
        <v>4.3222400000000002E-9</v>
      </c>
      <c r="L26" s="138"/>
      <c r="M26" s="138">
        <f t="shared" si="3"/>
        <v>200995</v>
      </c>
      <c r="N26" s="139">
        <f t="shared" si="13"/>
        <v>2.5417630000000001E-5</v>
      </c>
      <c r="O26" s="140">
        <f t="shared" si="14"/>
        <v>2.8483561599999999E-6</v>
      </c>
      <c r="P26" s="91">
        <f t="shared" si="6"/>
        <v>65900</v>
      </c>
      <c r="Q26" s="70"/>
      <c r="R26" s="124">
        <f t="shared" si="15"/>
        <v>5.1234327139249712E-2</v>
      </c>
      <c r="S26" s="118">
        <f t="shared" si="16"/>
        <v>2.5389131397143226E-9</v>
      </c>
      <c r="T26" s="131">
        <f t="shared" si="17"/>
        <v>2.4793232047502359E-9</v>
      </c>
    </row>
    <row r="27" spans="1:24" x14ac:dyDescent="0.25">
      <c r="A27" s="20"/>
      <c r="B27" s="29"/>
      <c r="C27" s="21">
        <v>100</v>
      </c>
      <c r="D27" s="20" t="s">
        <v>37</v>
      </c>
      <c r="E27" s="153">
        <v>1.3400000000000001E-6</v>
      </c>
      <c r="F27" s="127">
        <v>1.4649999999999999E-7</v>
      </c>
      <c r="G27" s="116">
        <v>0.50900000000000001</v>
      </c>
      <c r="H27" s="77"/>
      <c r="I27" s="83">
        <f t="shared" si="10"/>
        <v>305</v>
      </c>
      <c r="J27" s="122">
        <f t="shared" si="11"/>
        <v>2.7201999999999998E-6</v>
      </c>
      <c r="K27" s="135">
        <f t="shared" si="12"/>
        <v>3.0471999999999999E-7</v>
      </c>
      <c r="L27" s="142"/>
      <c r="M27" s="142">
        <f t="shared" si="3"/>
        <v>155.245</v>
      </c>
      <c r="N27" s="143">
        <f t="shared" si="13"/>
        <v>1.3845817999999999E-6</v>
      </c>
      <c r="O27" s="144">
        <f t="shared" si="14"/>
        <v>1.5510248E-7</v>
      </c>
      <c r="P27" s="94">
        <f t="shared" si="6"/>
        <v>50.9</v>
      </c>
      <c r="Q27" s="71"/>
      <c r="R27" s="125">
        <f t="shared" si="15"/>
        <v>3.9572492433805924E-5</v>
      </c>
      <c r="S27" s="119">
        <f t="shared" si="16"/>
        <v>1.383029387487861E-10</v>
      </c>
      <c r="T27" s="132">
        <f t="shared" si="17"/>
        <v>1.3500740643975837E-10</v>
      </c>
    </row>
    <row r="28" spans="1:24" x14ac:dyDescent="0.25">
      <c r="H28" s="25"/>
      <c r="I28" s="25"/>
      <c r="J28" s="25"/>
      <c r="K28" s="25"/>
      <c r="L28" s="25"/>
      <c r="M28" s="25"/>
      <c r="N28" s="25"/>
      <c r="O28" s="25"/>
      <c r="P28" s="25"/>
      <c r="Q28" s="25"/>
      <c r="R28" s="25"/>
      <c r="S28" s="25"/>
      <c r="T28" s="25"/>
    </row>
    <row r="29" spans="1:24" x14ac:dyDescent="0.25">
      <c r="H29" s="25"/>
      <c r="I29" s="25"/>
      <c r="J29" s="158" t="s">
        <v>30</v>
      </c>
      <c r="K29" s="158"/>
      <c r="L29" s="158"/>
      <c r="M29" s="12"/>
      <c r="N29" s="25"/>
      <c r="O29" s="25"/>
      <c r="P29" s="25"/>
      <c r="Q29" s="25"/>
      <c r="R29" s="25"/>
      <c r="S29" s="25"/>
      <c r="T29" s="25"/>
    </row>
    <row r="30" spans="1:24" x14ac:dyDescent="0.25">
      <c r="H30" s="25"/>
      <c r="I30" s="25"/>
      <c r="J30" s="25"/>
      <c r="K30" s="25"/>
      <c r="L30" s="25"/>
      <c r="M30" s="25"/>
      <c r="N30" s="25"/>
      <c r="O30" s="25"/>
      <c r="P30" s="25"/>
      <c r="Q30" s="25"/>
      <c r="R30" s="25"/>
      <c r="S30" s="25"/>
      <c r="T30" s="25"/>
    </row>
    <row r="31" spans="1:24" x14ac:dyDescent="0.25">
      <c r="H31" s="25"/>
      <c r="I31" s="25"/>
      <c r="J31" s="25"/>
      <c r="K31" s="25"/>
      <c r="L31" s="25"/>
      <c r="M31" s="25"/>
      <c r="N31" s="25"/>
      <c r="O31" s="25"/>
      <c r="P31" s="25"/>
      <c r="Q31" s="25"/>
      <c r="R31" s="25"/>
      <c r="S31" s="25"/>
      <c r="T31" s="25"/>
    </row>
    <row r="32" spans="1:24" x14ac:dyDescent="0.25">
      <c r="H32" s="25"/>
      <c r="I32" s="25"/>
      <c r="J32" s="25"/>
      <c r="K32" s="25"/>
      <c r="L32" s="25"/>
      <c r="M32" s="25"/>
      <c r="N32" s="25"/>
      <c r="O32" s="25"/>
      <c r="P32" s="25"/>
      <c r="Q32" s="25"/>
      <c r="R32" s="25"/>
      <c r="S32" s="25"/>
      <c r="T32" s="25"/>
    </row>
    <row r="33" spans="1:20" x14ac:dyDescent="0.25">
      <c r="A33" s="3"/>
      <c r="B33" s="3"/>
      <c r="C33" s="3"/>
      <c r="D33" s="3"/>
      <c r="E33" s="25"/>
      <c r="F33" s="25"/>
      <c r="H33" s="25"/>
      <c r="I33" s="25"/>
      <c r="J33" s="25"/>
      <c r="K33" s="25"/>
      <c r="L33" s="25"/>
      <c r="M33" s="25"/>
      <c r="N33" s="25"/>
      <c r="O33" s="25"/>
      <c r="P33" s="25"/>
      <c r="Q33" s="25"/>
      <c r="R33" s="25"/>
      <c r="S33" s="25"/>
      <c r="T33" s="25"/>
    </row>
    <row r="34" spans="1:20" x14ac:dyDescent="0.25">
      <c r="H34" s="25"/>
      <c r="I34" s="25"/>
      <c r="J34" s="25"/>
      <c r="K34" s="25"/>
      <c r="L34" s="25"/>
      <c r="M34" s="25"/>
      <c r="N34" s="25"/>
      <c r="O34" s="25"/>
      <c r="P34" s="25"/>
      <c r="Q34" s="25"/>
      <c r="R34" s="25"/>
      <c r="S34" s="25"/>
      <c r="T34" s="25"/>
    </row>
    <row r="35" spans="1:20" x14ac:dyDescent="0.25">
      <c r="A35" s="3"/>
      <c r="B35" s="3"/>
      <c r="C35" s="3"/>
      <c r="D35" s="3"/>
      <c r="E35" s="25"/>
      <c r="F35" s="25"/>
      <c r="G35" s="25"/>
      <c r="H35" s="25"/>
      <c r="I35" s="25"/>
      <c r="J35" s="25"/>
      <c r="K35" s="25"/>
      <c r="L35" s="25"/>
      <c r="M35" s="25"/>
      <c r="N35" s="25"/>
      <c r="O35" s="25"/>
      <c r="P35" s="25"/>
      <c r="Q35" s="25"/>
      <c r="R35" s="25"/>
      <c r="S35" s="25"/>
      <c r="T35" s="25"/>
    </row>
    <row r="36" spans="1:20" x14ac:dyDescent="0.25">
      <c r="A36" s="3"/>
      <c r="B36" s="3"/>
      <c r="C36" s="3"/>
      <c r="D36" s="3"/>
      <c r="E36" s="25"/>
      <c r="F36" s="25"/>
      <c r="G36" s="25"/>
      <c r="H36" s="25"/>
      <c r="I36" s="25"/>
      <c r="J36" s="25"/>
      <c r="K36" s="25"/>
      <c r="L36" s="25"/>
      <c r="M36" s="25"/>
      <c r="N36" s="25"/>
      <c r="O36" s="25"/>
      <c r="P36" s="25"/>
      <c r="Q36" s="25"/>
      <c r="R36" s="25"/>
      <c r="S36" s="25"/>
      <c r="T36" s="25"/>
    </row>
    <row r="37" spans="1:20" x14ac:dyDescent="0.25">
      <c r="A37" s="3"/>
      <c r="B37" s="3"/>
      <c r="C37" s="3"/>
      <c r="D37" s="3"/>
      <c r="E37" s="25"/>
      <c r="F37" s="25"/>
      <c r="G37" s="25"/>
      <c r="H37" s="25"/>
      <c r="I37" s="25"/>
      <c r="J37" s="25"/>
      <c r="K37" s="25"/>
      <c r="L37" s="25"/>
      <c r="M37" s="25"/>
      <c r="N37" s="25"/>
      <c r="O37" s="25"/>
      <c r="P37" s="25"/>
      <c r="Q37" s="25"/>
      <c r="R37" s="25"/>
      <c r="S37" s="25"/>
      <c r="T37" s="25"/>
    </row>
  </sheetData>
  <sheetProtection algorithmName="SHA-512" hashValue="5xPALoj8kLYbNPCaahcxXifcKjyWc+17HORC0YIYYqFdUbU9MIJh2LAyU6qsCCMCaF8erAWSptdrbAknFVrB4g==" saltValue="DggPf2PvkNgUGphnHEVYoQ==" spinCount="100000" sheet="1" objects="1" scenarios="1" formatCells="0" formatColumns="0" formatRows="0" insertColumns="0" insertRows="0"/>
  <mergeCells count="1">
    <mergeCell ref="J29:L2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C10CE-6DBC-43D2-ACA6-B96EB842B72A}">
  <dimension ref="A1:AJ37"/>
  <sheetViews>
    <sheetView workbookViewId="0"/>
  </sheetViews>
  <sheetFormatPr defaultRowHeight="15" x14ac:dyDescent="0.25"/>
  <cols>
    <col min="1" max="1" width="14.140625" bestFit="1" customWidth="1"/>
    <col min="3" max="3" width="13.7109375" style="1" bestFit="1" customWidth="1"/>
    <col min="5" max="5" width="11.5703125" style="1" bestFit="1" customWidth="1"/>
    <col min="6" max="6" width="9.140625" style="1"/>
    <col min="7" max="7" width="12.42578125" style="1" bestFit="1" customWidth="1"/>
    <col min="8" max="24" width="12.42578125" style="1" customWidth="1"/>
    <col min="25" max="25" width="16" style="1" bestFit="1" customWidth="1"/>
    <col min="26" max="26" width="16" style="1" customWidth="1"/>
    <col min="27" max="27" width="14.7109375" style="1" bestFit="1" customWidth="1"/>
    <col min="28" max="28" width="16" style="1" customWidth="1"/>
    <col min="31" max="31" width="30.28515625" customWidth="1"/>
    <col min="32" max="32" width="14.85546875" bestFit="1" customWidth="1"/>
  </cols>
  <sheetData>
    <row r="1" spans="1:36" ht="80.25" customHeight="1" x14ac:dyDescent="0.25">
      <c r="A1" s="35" t="s">
        <v>4</v>
      </c>
      <c r="B1" s="8" t="s">
        <v>20</v>
      </c>
      <c r="C1" s="11" t="s">
        <v>64</v>
      </c>
      <c r="D1" s="9" t="s">
        <v>3</v>
      </c>
      <c r="E1" s="31" t="s">
        <v>22</v>
      </c>
      <c r="F1" s="32" t="s">
        <v>21</v>
      </c>
      <c r="G1" s="32" t="s">
        <v>31</v>
      </c>
      <c r="H1" s="45" t="s">
        <v>56</v>
      </c>
      <c r="I1" s="45" t="s">
        <v>59</v>
      </c>
      <c r="J1" s="45" t="s">
        <v>17</v>
      </c>
      <c r="K1" s="45" t="s">
        <v>23</v>
      </c>
      <c r="L1" s="46" t="s">
        <v>55</v>
      </c>
      <c r="M1" s="46" t="s">
        <v>53</v>
      </c>
      <c r="N1" s="46" t="s">
        <v>18</v>
      </c>
      <c r="O1" s="84" t="s">
        <v>24</v>
      </c>
      <c r="P1" s="85" t="s">
        <v>39</v>
      </c>
      <c r="Q1" s="85" t="s">
        <v>50</v>
      </c>
      <c r="R1" s="86" t="s">
        <v>60</v>
      </c>
      <c r="S1" s="85" t="s">
        <v>58</v>
      </c>
      <c r="T1" s="85" t="s">
        <v>51</v>
      </c>
      <c r="U1" s="47" t="s">
        <v>57</v>
      </c>
      <c r="V1" s="47" t="s">
        <v>54</v>
      </c>
      <c r="W1" s="47" t="s">
        <v>26</v>
      </c>
      <c r="X1" s="47" t="s">
        <v>27</v>
      </c>
      <c r="Y1" s="11" t="s">
        <v>16</v>
      </c>
      <c r="Z1" s="11" t="s">
        <v>52</v>
      </c>
      <c r="AA1" s="11" t="s">
        <v>28</v>
      </c>
      <c r="AB1" s="11" t="s">
        <v>29</v>
      </c>
    </row>
    <row r="2" spans="1:36" x14ac:dyDescent="0.25">
      <c r="A2" s="15" t="s">
        <v>0</v>
      </c>
      <c r="B2" s="17">
        <v>1030</v>
      </c>
      <c r="C2" s="26">
        <v>100</v>
      </c>
      <c r="D2" s="10" t="s">
        <v>4</v>
      </c>
      <c r="E2" s="22">
        <v>1</v>
      </c>
      <c r="F2" s="148">
        <v>0.27129999999999999</v>
      </c>
      <c r="G2" s="111">
        <v>0.48530000000000001</v>
      </c>
      <c r="H2" s="48">
        <f>$B$2</f>
        <v>1030</v>
      </c>
      <c r="I2" s="49">
        <f>$B$2</f>
        <v>1030</v>
      </c>
      <c r="J2" s="49">
        <f>$B$4*E2</f>
        <v>10.5</v>
      </c>
      <c r="K2" s="50">
        <f>$B$3*F2</f>
        <v>4.1237599999999999</v>
      </c>
      <c r="L2" s="51">
        <f>H2*G2</f>
        <v>499.85900000000004</v>
      </c>
      <c r="M2" s="51">
        <f>I2*G2</f>
        <v>499.85900000000004</v>
      </c>
      <c r="N2" s="51">
        <f t="shared" ref="N2:N23" si="0">J2*G2</f>
        <v>5.09565</v>
      </c>
      <c r="O2" s="51">
        <f>K2*G2</f>
        <v>2.0012607280000001</v>
      </c>
      <c r="P2" s="87">
        <f>$C$2*E2</f>
        <v>100</v>
      </c>
      <c r="Q2" s="157">
        <f>$C$2*F2</f>
        <v>27.13</v>
      </c>
      <c r="R2" s="88">
        <f t="shared" ref="R2:R27" si="1">P2*G2</f>
        <v>48.53</v>
      </c>
      <c r="S2" s="88">
        <f>C2*G2</f>
        <v>48.53</v>
      </c>
      <c r="T2" s="89">
        <f>Q2*G2</f>
        <v>13.166188999999999</v>
      </c>
      <c r="U2" s="52">
        <f>R2/(SUM(R2+R14))</f>
        <v>9.4812377772524534E-3</v>
      </c>
      <c r="V2" s="53">
        <f>S2/(SUM($S$2:$S$27))</f>
        <v>2.9128578540813221E-5</v>
      </c>
      <c r="W2" s="53">
        <f>R2/(SUM($R$2:$R$27))</f>
        <v>6.6180173451659509E-5</v>
      </c>
      <c r="X2" s="154">
        <f>T2/(SUM($T$2:$T$27))</f>
        <v>1.5841669087256864E-4</v>
      </c>
      <c r="Y2" s="34">
        <f>1/((U2/L2)+(U14/L14))</f>
        <v>12044.840445692884</v>
      </c>
      <c r="Z2" s="101">
        <f>1/((V2/M2)+(V3/M3)+(V4/M4)+(V5/M5)+(V7/M7)+(V8/M8)+(V9/M9)+(V10/M10)+(V11/M11)+(V12/M12)+(V13/M13)+(V14/M14)+(V15/M15)+(V18/M18)+(V19/M19)+(V20/M20)+(V21/M21)+(V22/M22)+(V23/M23)+(V24/M24)+(V25/M25)+(V26/M26)+(V27/M27))</f>
        <v>333053.25173594023</v>
      </c>
      <c r="AA2" s="27">
        <f>1/((W2/N2)+(W3/N3)+(W4/N4)+(W5/N5)+(W7/N7)+(W8/N8)+(W9/N9)+(W10/N10)+(W11/N11)+(W12/N12)+(W13/N13)+(W14/N14)+(W15/N15)+(W18/N18)+(W19/N19)+(W20/N20)+(W21/N21)+(W22/N22)+(W23/N23)+(W24/N24)+(W25/N25)+(W26/N26)+(W27/N27))</f>
        <v>1053.7527730114173</v>
      </c>
      <c r="AB2" s="28">
        <f>1/((X2/O2)+(X3/O3)+(X4/O4)+(X5/O5)+(X7/O7)+(X8/O8)+(X9/O9)+(X10/O10)+(X11/O11)+(X12/O12)+(X13/O13)+(X14/O14)+(X15/O15)+(X18/O18)+(X19/O19)+(X20/O20)+(X21/O21)+(X22/O22)+(X23/O23)+(X24/O24)+(X25/O25)+(X26/O26)+(X27/O27))</f>
        <v>128.00278881184499</v>
      </c>
      <c r="AF2" s="159"/>
      <c r="AG2" s="159"/>
      <c r="AH2" s="159"/>
      <c r="AI2" s="159"/>
      <c r="AJ2" s="159"/>
    </row>
    <row r="3" spans="1:36" x14ac:dyDescent="0.25">
      <c r="A3" s="18" t="s">
        <v>1</v>
      </c>
      <c r="B3" s="1">
        <v>15.2</v>
      </c>
      <c r="C3" s="19">
        <v>100</v>
      </c>
      <c r="D3" s="6" t="s">
        <v>5</v>
      </c>
      <c r="E3" s="23">
        <v>0.98619999999999997</v>
      </c>
      <c r="F3" s="149">
        <v>0.16439999999999999</v>
      </c>
      <c r="G3" s="112">
        <v>742.5</v>
      </c>
      <c r="H3" s="54"/>
      <c r="I3" s="55">
        <f t="shared" ref="I3:I13" si="2">$B$2</f>
        <v>1030</v>
      </c>
      <c r="J3" s="55">
        <f t="shared" ref="J3:J13" si="3">$B$4*E3</f>
        <v>10.3551</v>
      </c>
      <c r="K3" s="56">
        <f t="shared" ref="K3:K13" si="4">$B$3*F3</f>
        <v>2.4988799999999998</v>
      </c>
      <c r="L3" s="57"/>
      <c r="M3" s="57">
        <f>I3*G3</f>
        <v>764775</v>
      </c>
      <c r="N3" s="57">
        <f t="shared" si="0"/>
        <v>7688.6617500000002</v>
      </c>
      <c r="O3" s="57">
        <f t="shared" ref="O3:O12" si="5">K3*G3</f>
        <v>1855.4183999999998</v>
      </c>
      <c r="P3" s="90">
        <f t="shared" ref="P3:P27" si="6">$C$2*E3</f>
        <v>98.61999999999999</v>
      </c>
      <c r="Q3" s="91">
        <f t="shared" ref="Q3:Q13" si="7">$C$2*F3</f>
        <v>16.439999999999998</v>
      </c>
      <c r="R3" s="91">
        <f t="shared" si="1"/>
        <v>73225.349999999991</v>
      </c>
      <c r="S3" s="91">
        <f t="shared" ref="S3:S27" si="8">C3*G3</f>
        <v>74250</v>
      </c>
      <c r="T3" s="92">
        <f t="shared" ref="T3:T27" si="9">Q3*G3</f>
        <v>12206.699999999999</v>
      </c>
      <c r="U3" s="58"/>
      <c r="V3" s="59">
        <f t="shared" ref="V3:V27" si="10">S3/(SUM($S$2:$S$27))</f>
        <v>4.4566184971262753E-2</v>
      </c>
      <c r="W3" s="59">
        <f t="shared" ref="W3:W27" si="11">R3/(SUM($R$2:$R$27))</f>
        <v>9.9857126809364816E-2</v>
      </c>
      <c r="X3" s="155">
        <f>T3/(SUM($T$2:$T$27))</f>
        <v>0.14687203871022841</v>
      </c>
      <c r="AD3" s="1"/>
    </row>
    <row r="4" spans="1:36" ht="15" customHeight="1" x14ac:dyDescent="0.25">
      <c r="A4" s="18" t="s">
        <v>2</v>
      </c>
      <c r="B4" s="1">
        <v>10.5</v>
      </c>
      <c r="C4" s="19">
        <v>100</v>
      </c>
      <c r="D4" s="6" t="s">
        <v>6</v>
      </c>
      <c r="E4" s="23">
        <v>1.38E-2</v>
      </c>
      <c r="F4" s="149">
        <v>3.7450000000000001E-3</v>
      </c>
      <c r="G4" s="112">
        <v>258.8</v>
      </c>
      <c r="H4" s="54"/>
      <c r="I4" s="55">
        <f t="shared" si="2"/>
        <v>1030</v>
      </c>
      <c r="J4" s="55">
        <f t="shared" si="3"/>
        <v>0.1449</v>
      </c>
      <c r="K4" s="56">
        <f t="shared" si="4"/>
        <v>5.6923999999999995E-2</v>
      </c>
      <c r="L4" s="57"/>
      <c r="M4" s="57">
        <f t="shared" ref="M4:M27" si="12">I4*G4</f>
        <v>266564</v>
      </c>
      <c r="N4" s="57">
        <f t="shared" si="0"/>
        <v>37.500120000000003</v>
      </c>
      <c r="O4" s="57">
        <f t="shared" si="5"/>
        <v>14.7319312</v>
      </c>
      <c r="P4" s="90">
        <f t="shared" si="6"/>
        <v>1.38</v>
      </c>
      <c r="Q4" s="91">
        <f t="shared" si="7"/>
        <v>0.3745</v>
      </c>
      <c r="R4" s="91">
        <f t="shared" si="1"/>
        <v>357.14400000000001</v>
      </c>
      <c r="S4" s="91">
        <f t="shared" si="8"/>
        <v>25880</v>
      </c>
      <c r="T4" s="92">
        <f t="shared" si="9"/>
        <v>96.920600000000007</v>
      </c>
      <c r="U4" s="58"/>
      <c r="V4" s="59">
        <f t="shared" si="10"/>
        <v>1.5533641307155288E-2</v>
      </c>
      <c r="W4" s="59">
        <f t="shared" si="11"/>
        <v>4.8703589258643069E-4</v>
      </c>
      <c r="X4" s="155">
        <f t="shared" ref="X4:X27" si="13">T4/(SUM($T$2:$T$27))</f>
        <v>1.1661567921730333E-3</v>
      </c>
      <c r="AG4" s="159"/>
      <c r="AH4" s="159"/>
      <c r="AI4" s="159"/>
      <c r="AJ4" s="1"/>
    </row>
    <row r="5" spans="1:36" x14ac:dyDescent="0.25">
      <c r="A5" s="18"/>
      <c r="C5" s="19">
        <v>100</v>
      </c>
      <c r="D5" s="6" t="s">
        <v>7</v>
      </c>
      <c r="E5" s="23">
        <v>1</v>
      </c>
      <c r="F5" s="149">
        <v>9.3509999999999996E-2</v>
      </c>
      <c r="G5" s="112">
        <v>855.5</v>
      </c>
      <c r="H5" s="54"/>
      <c r="I5" s="55">
        <f t="shared" si="2"/>
        <v>1030</v>
      </c>
      <c r="J5" s="55">
        <f t="shared" si="3"/>
        <v>10.5</v>
      </c>
      <c r="K5" s="56">
        <f t="shared" si="4"/>
        <v>1.4213519999999999</v>
      </c>
      <c r="L5" s="57"/>
      <c r="M5" s="57">
        <f t="shared" si="12"/>
        <v>881165</v>
      </c>
      <c r="N5" s="57">
        <f t="shared" si="0"/>
        <v>8982.75</v>
      </c>
      <c r="O5" s="57">
        <f t="shared" si="5"/>
        <v>1215.9666359999999</v>
      </c>
      <c r="P5" s="90">
        <f t="shared" si="6"/>
        <v>100</v>
      </c>
      <c r="Q5" s="91">
        <f t="shared" si="7"/>
        <v>9.3509999999999991</v>
      </c>
      <c r="R5" s="91">
        <f t="shared" si="1"/>
        <v>85550</v>
      </c>
      <c r="S5" s="91">
        <f t="shared" si="8"/>
        <v>85550</v>
      </c>
      <c r="T5" s="92">
        <f t="shared" si="9"/>
        <v>7999.7804999999989</v>
      </c>
      <c r="U5" s="58"/>
      <c r="V5" s="59">
        <f t="shared" si="10"/>
        <v>5.1348648138606449E-2</v>
      </c>
      <c r="W5" s="59">
        <f t="shared" si="11"/>
        <v>0.11666420438469957</v>
      </c>
      <c r="X5" s="155">
        <f t="shared" si="13"/>
        <v>9.6254030267748897E-2</v>
      </c>
      <c r="AG5" s="1"/>
      <c r="AH5" s="1"/>
      <c r="AI5" s="1"/>
      <c r="AJ5" s="1"/>
    </row>
    <row r="6" spans="1:36" x14ac:dyDescent="0.25">
      <c r="A6" s="18"/>
      <c r="C6" s="19">
        <v>100</v>
      </c>
      <c r="D6" s="6" t="s">
        <v>8</v>
      </c>
      <c r="E6" s="23">
        <v>8.2799999999999995E-7</v>
      </c>
      <c r="F6" s="149">
        <v>2.2469999999999999E-7</v>
      </c>
      <c r="G6" s="112">
        <v>0</v>
      </c>
      <c r="H6" s="54"/>
      <c r="I6" s="55">
        <f t="shared" si="2"/>
        <v>1030</v>
      </c>
      <c r="J6" s="55">
        <f t="shared" si="3"/>
        <v>8.6940000000000001E-6</v>
      </c>
      <c r="K6" s="56">
        <f t="shared" si="4"/>
        <v>3.4154399999999998E-6</v>
      </c>
      <c r="L6" s="57"/>
      <c r="M6" s="57">
        <f t="shared" si="12"/>
        <v>0</v>
      </c>
      <c r="N6" s="57">
        <f t="shared" si="0"/>
        <v>0</v>
      </c>
      <c r="O6" s="57">
        <f t="shared" si="5"/>
        <v>0</v>
      </c>
      <c r="P6" s="90">
        <f t="shared" si="6"/>
        <v>8.2799999999999993E-5</v>
      </c>
      <c r="Q6" s="91">
        <f t="shared" si="7"/>
        <v>2.247E-5</v>
      </c>
      <c r="R6" s="91">
        <f t="shared" si="1"/>
        <v>0</v>
      </c>
      <c r="S6" s="91">
        <f t="shared" si="8"/>
        <v>0</v>
      </c>
      <c r="T6" s="92">
        <f t="shared" si="9"/>
        <v>0</v>
      </c>
      <c r="U6" s="58"/>
      <c r="V6" s="59">
        <f t="shared" si="10"/>
        <v>0</v>
      </c>
      <c r="W6" s="59">
        <f t="shared" si="11"/>
        <v>0</v>
      </c>
      <c r="X6" s="155">
        <f t="shared" si="13"/>
        <v>0</v>
      </c>
      <c r="AG6" s="1"/>
      <c r="AH6" s="1"/>
      <c r="AI6" s="1"/>
      <c r="AJ6" s="1"/>
    </row>
    <row r="7" spans="1:36" x14ac:dyDescent="0.25">
      <c r="A7" s="18"/>
      <c r="C7" s="19">
        <v>100</v>
      </c>
      <c r="D7" s="6" t="s">
        <v>9</v>
      </c>
      <c r="E7" s="23">
        <v>1.0000000248400001</v>
      </c>
      <c r="F7" s="149">
        <v>9.3509999999999996E-2</v>
      </c>
      <c r="G7" s="112">
        <v>319.5</v>
      </c>
      <c r="H7" s="54"/>
      <c r="I7" s="55">
        <f t="shared" si="2"/>
        <v>1030</v>
      </c>
      <c r="J7" s="55">
        <f t="shared" si="3"/>
        <v>10.50000026082</v>
      </c>
      <c r="K7" s="56">
        <f t="shared" si="4"/>
        <v>1.4213519999999999</v>
      </c>
      <c r="L7" s="57"/>
      <c r="M7" s="57">
        <f t="shared" si="12"/>
        <v>329085</v>
      </c>
      <c r="N7" s="57">
        <f t="shared" si="0"/>
        <v>3354.75008333199</v>
      </c>
      <c r="O7" s="57">
        <f t="shared" si="5"/>
        <v>454.12196399999999</v>
      </c>
      <c r="P7" s="90">
        <f t="shared" si="6"/>
        <v>100.00000248400001</v>
      </c>
      <c r="Q7" s="91">
        <f t="shared" si="7"/>
        <v>9.3509999999999991</v>
      </c>
      <c r="R7" s="91">
        <f t="shared" si="1"/>
        <v>31950.000793638003</v>
      </c>
      <c r="S7" s="91">
        <f t="shared" si="8"/>
        <v>31950</v>
      </c>
      <c r="T7" s="92">
        <f t="shared" si="9"/>
        <v>2987.6444999999999</v>
      </c>
      <c r="U7" s="58"/>
      <c r="V7" s="59">
        <f t="shared" si="10"/>
        <v>1.9176964442179732E-2</v>
      </c>
      <c r="W7" s="59">
        <f t="shared" si="11"/>
        <v>4.3570092608770282E-2</v>
      </c>
      <c r="X7" s="155">
        <f t="shared" si="13"/>
        <v>3.594758932851639E-2</v>
      </c>
      <c r="AG7" s="1"/>
      <c r="AH7" s="1"/>
      <c r="AI7" s="1"/>
      <c r="AJ7" s="1"/>
    </row>
    <row r="8" spans="1:36" x14ac:dyDescent="0.25">
      <c r="A8" s="18"/>
      <c r="C8" s="19">
        <v>100</v>
      </c>
      <c r="D8" s="6" t="s">
        <v>10</v>
      </c>
      <c r="E8" s="23">
        <v>8.0315999999999995E-7</v>
      </c>
      <c r="F8" s="149">
        <v>2.1790000000000001E-7</v>
      </c>
      <c r="G8" s="112">
        <v>1105</v>
      </c>
      <c r="H8" s="54"/>
      <c r="I8" s="55">
        <f t="shared" si="2"/>
        <v>1030</v>
      </c>
      <c r="J8" s="55">
        <f t="shared" si="3"/>
        <v>8.4331799999999994E-6</v>
      </c>
      <c r="K8" s="56">
        <f t="shared" si="4"/>
        <v>3.3120799999999999E-6</v>
      </c>
      <c r="L8" s="57"/>
      <c r="M8" s="57">
        <f t="shared" si="12"/>
        <v>1138150</v>
      </c>
      <c r="N8" s="57">
        <f t="shared" si="0"/>
        <v>9.3186638999999995E-3</v>
      </c>
      <c r="O8" s="57">
        <f t="shared" si="5"/>
        <v>3.6598484E-3</v>
      </c>
      <c r="P8" s="90">
        <f t="shared" si="6"/>
        <v>8.0315999999999995E-5</v>
      </c>
      <c r="Q8" s="91">
        <f t="shared" si="7"/>
        <v>2.179E-5</v>
      </c>
      <c r="R8" s="91">
        <f t="shared" si="1"/>
        <v>8.8749179999999997E-2</v>
      </c>
      <c r="S8" s="91">
        <f t="shared" si="8"/>
        <v>110500</v>
      </c>
      <c r="T8" s="92">
        <f t="shared" si="9"/>
        <v>2.4077950000000001E-2</v>
      </c>
      <c r="U8" s="58"/>
      <c r="V8" s="59">
        <f t="shared" si="10"/>
        <v>6.6324086724909553E-2</v>
      </c>
      <c r="W8" s="59">
        <f t="shared" si="11"/>
        <v>1.2102691378719453E-7</v>
      </c>
      <c r="X8" s="155">
        <f t="shared" si="13"/>
        <v>2.8970791487158242E-7</v>
      </c>
      <c r="AG8" s="1"/>
      <c r="AH8" s="1"/>
      <c r="AI8" s="1"/>
      <c r="AJ8" s="1"/>
    </row>
    <row r="9" spans="1:36" x14ac:dyDescent="0.25">
      <c r="A9" s="18"/>
      <c r="B9" s="1"/>
      <c r="C9" s="19">
        <v>100</v>
      </c>
      <c r="D9" s="6" t="s">
        <v>11</v>
      </c>
      <c r="E9" s="23">
        <v>1</v>
      </c>
      <c r="F9" s="149">
        <v>9.3509999999999996E-2</v>
      </c>
      <c r="G9" s="112">
        <v>0.79449999999999998</v>
      </c>
      <c r="H9" s="54"/>
      <c r="I9" s="55">
        <f t="shared" si="2"/>
        <v>1030</v>
      </c>
      <c r="J9" s="55">
        <f t="shared" si="3"/>
        <v>10.5</v>
      </c>
      <c r="K9" s="56">
        <f t="shared" si="4"/>
        <v>1.4213519999999999</v>
      </c>
      <c r="L9" s="57"/>
      <c r="M9" s="57">
        <f t="shared" si="12"/>
        <v>818.33500000000004</v>
      </c>
      <c r="N9" s="57">
        <f t="shared" si="0"/>
        <v>8.3422499999999999</v>
      </c>
      <c r="O9" s="57">
        <f t="shared" si="5"/>
        <v>1.1292641639999998</v>
      </c>
      <c r="P9" s="90">
        <f t="shared" si="6"/>
        <v>100</v>
      </c>
      <c r="Q9" s="91">
        <f t="shared" si="7"/>
        <v>9.3509999999999991</v>
      </c>
      <c r="R9" s="91">
        <f t="shared" si="1"/>
        <v>79.45</v>
      </c>
      <c r="S9" s="91">
        <f t="shared" si="8"/>
        <v>79.45</v>
      </c>
      <c r="T9" s="92">
        <f t="shared" si="9"/>
        <v>7.4293694999999991</v>
      </c>
      <c r="U9" s="58"/>
      <c r="V9" s="59">
        <f t="shared" si="10"/>
        <v>4.7687318464199679E-5</v>
      </c>
      <c r="W9" s="59">
        <f t="shared" si="11"/>
        <v>1.083456579586719E-4</v>
      </c>
      <c r="X9" s="155">
        <f t="shared" si="13"/>
        <v>8.9390797250410867E-5</v>
      </c>
      <c r="AG9" s="1"/>
      <c r="AH9" s="1"/>
      <c r="AI9" s="1"/>
      <c r="AJ9" s="1"/>
    </row>
    <row r="10" spans="1:36" x14ac:dyDescent="0.25">
      <c r="A10" s="18"/>
      <c r="B10" s="1"/>
      <c r="C10" s="19">
        <v>100</v>
      </c>
      <c r="D10" s="6" t="s">
        <v>12</v>
      </c>
      <c r="E10" s="23">
        <v>1</v>
      </c>
      <c r="F10" s="149">
        <v>9.3340000000000006E-2</v>
      </c>
      <c r="G10" s="112">
        <v>233.7</v>
      </c>
      <c r="H10" s="54"/>
      <c r="I10" s="55">
        <f t="shared" si="2"/>
        <v>1030</v>
      </c>
      <c r="J10" s="55">
        <f t="shared" si="3"/>
        <v>10.5</v>
      </c>
      <c r="K10" s="56">
        <f t="shared" si="4"/>
        <v>1.418768</v>
      </c>
      <c r="L10" s="57"/>
      <c r="M10" s="57">
        <f t="shared" si="12"/>
        <v>240711</v>
      </c>
      <c r="N10" s="57">
        <f t="shared" si="0"/>
        <v>2453.85</v>
      </c>
      <c r="O10" s="57">
        <f t="shared" si="5"/>
        <v>331.56608160000002</v>
      </c>
      <c r="P10" s="90">
        <f t="shared" si="6"/>
        <v>100</v>
      </c>
      <c r="Q10" s="91">
        <f t="shared" si="7"/>
        <v>9.3340000000000014</v>
      </c>
      <c r="R10" s="91">
        <f t="shared" si="1"/>
        <v>23370</v>
      </c>
      <c r="S10" s="91">
        <f t="shared" si="8"/>
        <v>23370</v>
      </c>
      <c r="T10" s="92">
        <f t="shared" si="9"/>
        <v>2181.3558000000003</v>
      </c>
      <c r="U10" s="58"/>
      <c r="V10" s="59">
        <f t="shared" si="10"/>
        <v>1.4027094178833813E-2</v>
      </c>
      <c r="W10" s="59">
        <f t="shared" si="11"/>
        <v>3.1869578684633887E-2</v>
      </c>
      <c r="X10" s="155">
        <f t="shared" si="13"/>
        <v>2.6246256031391069E-2</v>
      </c>
      <c r="AG10" s="1"/>
      <c r="AH10" s="1"/>
      <c r="AI10" s="1"/>
      <c r="AJ10" s="1"/>
    </row>
    <row r="11" spans="1:36" ht="16.5" customHeight="1" x14ac:dyDescent="0.3">
      <c r="A11" s="80"/>
      <c r="B11" s="1"/>
      <c r="C11" s="19">
        <v>100</v>
      </c>
      <c r="D11" s="6" t="s">
        <v>13</v>
      </c>
      <c r="E11" s="23">
        <v>1</v>
      </c>
      <c r="F11" s="149">
        <v>9.3329999999999996E-2</v>
      </c>
      <c r="G11" s="112">
        <v>248.9</v>
      </c>
      <c r="H11" s="54"/>
      <c r="I11" s="55">
        <f t="shared" si="2"/>
        <v>1030</v>
      </c>
      <c r="J11" s="55">
        <f t="shared" si="3"/>
        <v>10.5</v>
      </c>
      <c r="K11" s="56">
        <f t="shared" si="4"/>
        <v>1.4186159999999999</v>
      </c>
      <c r="L11" s="57"/>
      <c r="M11" s="57">
        <f t="shared" si="12"/>
        <v>256367</v>
      </c>
      <c r="N11" s="57">
        <f t="shared" si="0"/>
        <v>2613.4500000000003</v>
      </c>
      <c r="O11" s="57">
        <f t="shared" si="5"/>
        <v>353.09352239999998</v>
      </c>
      <c r="P11" s="90">
        <f t="shared" si="6"/>
        <v>100</v>
      </c>
      <c r="Q11" s="91">
        <f t="shared" si="7"/>
        <v>9.3330000000000002</v>
      </c>
      <c r="R11" s="91">
        <f t="shared" si="1"/>
        <v>24890</v>
      </c>
      <c r="S11" s="91">
        <f t="shared" si="8"/>
        <v>24890</v>
      </c>
      <c r="T11" s="92">
        <f t="shared" si="9"/>
        <v>2322.9837000000002</v>
      </c>
      <c r="U11" s="58"/>
      <c r="V11" s="59">
        <f t="shared" si="10"/>
        <v>1.4939425507538451E-2</v>
      </c>
      <c r="W11" s="59">
        <f t="shared" si="11"/>
        <v>3.3942396810463731E-2</v>
      </c>
      <c r="X11" s="155">
        <f t="shared" si="13"/>
        <v>2.7950334808722235E-2</v>
      </c>
      <c r="AF11" s="4"/>
      <c r="AG11" s="1"/>
      <c r="AH11" s="1"/>
      <c r="AI11" s="1"/>
      <c r="AJ11" s="1"/>
    </row>
    <row r="12" spans="1:36" x14ac:dyDescent="0.25">
      <c r="A12" s="18"/>
      <c r="C12" s="19">
        <v>100</v>
      </c>
      <c r="D12" s="6" t="s">
        <v>14</v>
      </c>
      <c r="E12" s="23">
        <v>2.7600022852799998E-3</v>
      </c>
      <c r="F12" s="149">
        <v>2.5759999999999997E-4</v>
      </c>
      <c r="G12" s="112">
        <v>26.35</v>
      </c>
      <c r="H12" s="54"/>
      <c r="I12" s="55">
        <f t="shared" si="2"/>
        <v>1030</v>
      </c>
      <c r="J12" s="55">
        <f t="shared" si="3"/>
        <v>2.8980023995439998E-2</v>
      </c>
      <c r="K12" s="56">
        <f t="shared" si="4"/>
        <v>3.9155199999999996E-3</v>
      </c>
      <c r="L12" s="57"/>
      <c r="M12" s="57">
        <f t="shared" si="12"/>
        <v>27140.5</v>
      </c>
      <c r="N12" s="57">
        <f t="shared" si="0"/>
        <v>0.76362363227984398</v>
      </c>
      <c r="O12" s="57">
        <f t="shared" si="5"/>
        <v>0.103173952</v>
      </c>
      <c r="P12" s="90">
        <f t="shared" si="6"/>
        <v>0.27600022852799999</v>
      </c>
      <c r="Q12" s="91">
        <f t="shared" si="7"/>
        <v>2.5759999999999998E-2</v>
      </c>
      <c r="R12" s="91">
        <f t="shared" si="1"/>
        <v>7.2726060217128001</v>
      </c>
      <c r="S12" s="91">
        <f t="shared" si="8"/>
        <v>2635</v>
      </c>
      <c r="T12" s="92">
        <f t="shared" si="9"/>
        <v>0.67877599999999993</v>
      </c>
      <c r="U12" s="58"/>
      <c r="V12" s="59">
        <f t="shared" si="10"/>
        <v>1.5815743757478433E-3</v>
      </c>
      <c r="W12" s="59">
        <f t="shared" si="11"/>
        <v>9.9176247262010397E-6</v>
      </c>
      <c r="X12" s="155">
        <f t="shared" si="13"/>
        <v>8.1670897906538211E-6</v>
      </c>
      <c r="AD12" s="2"/>
    </row>
    <row r="13" spans="1:36" x14ac:dyDescent="0.25">
      <c r="A13" s="18"/>
      <c r="C13" s="19">
        <v>100</v>
      </c>
      <c r="D13" s="7" t="s">
        <v>15</v>
      </c>
      <c r="E13" s="24">
        <v>0.99724082571471995</v>
      </c>
      <c r="F13" s="150">
        <v>9.3049999999999994E-2</v>
      </c>
      <c r="G13" s="113">
        <v>6.6139999999999999</v>
      </c>
      <c r="H13" s="54"/>
      <c r="I13" s="55">
        <f t="shared" si="2"/>
        <v>1030</v>
      </c>
      <c r="J13" s="55">
        <f t="shared" si="3"/>
        <v>10.471028670004559</v>
      </c>
      <c r="K13" s="56">
        <f t="shared" si="4"/>
        <v>1.4143599999999998</v>
      </c>
      <c r="L13" s="57"/>
      <c r="M13" s="57">
        <f t="shared" si="12"/>
        <v>6812.42</v>
      </c>
      <c r="N13" s="57">
        <f t="shared" si="0"/>
        <v>69.255383623410154</v>
      </c>
      <c r="O13" s="57">
        <f t="shared" ref="O13:O23" si="14">K13*G13</f>
        <v>9.3545770399999988</v>
      </c>
      <c r="P13" s="93">
        <f t="shared" si="6"/>
        <v>99.724082571471996</v>
      </c>
      <c r="Q13" s="94">
        <f t="shared" si="7"/>
        <v>9.3049999999999997</v>
      </c>
      <c r="R13" s="94">
        <f t="shared" si="1"/>
        <v>659.57508212771575</v>
      </c>
      <c r="S13" s="94">
        <f t="shared" si="8"/>
        <v>661.4</v>
      </c>
      <c r="T13" s="95">
        <f t="shared" si="9"/>
        <v>61.54327</v>
      </c>
      <c r="U13" s="99"/>
      <c r="V13" s="67">
        <f t="shared" si="10"/>
        <v>3.9698417158239978E-4</v>
      </c>
      <c r="W13" s="67">
        <f t="shared" si="11"/>
        <v>8.9945999051318332E-4</v>
      </c>
      <c r="X13" s="156">
        <f t="shared" si="13"/>
        <v>7.4049378896786516E-4</v>
      </c>
    </row>
    <row r="14" spans="1:36" x14ac:dyDescent="0.25">
      <c r="A14" s="36" t="s">
        <v>42</v>
      </c>
      <c r="B14" s="100" t="s">
        <v>33</v>
      </c>
      <c r="C14" s="30">
        <v>100</v>
      </c>
      <c r="D14" s="15" t="s">
        <v>42</v>
      </c>
      <c r="E14" s="16">
        <v>1</v>
      </c>
      <c r="F14" s="128">
        <v>0.112</v>
      </c>
      <c r="G14" s="128">
        <v>50.7</v>
      </c>
      <c r="H14" s="48">
        <f>$B$15</f>
        <v>305</v>
      </c>
      <c r="I14" s="49">
        <f>$B$15</f>
        <v>305</v>
      </c>
      <c r="J14" s="49">
        <f t="shared" ref="J14:J23" si="15">$B$17*E14</f>
        <v>2.0299999999999998</v>
      </c>
      <c r="K14" s="50">
        <f t="shared" ref="K14:K23" si="16">$B$16*F14</f>
        <v>0.23296</v>
      </c>
      <c r="L14" s="60">
        <f>H14*G14</f>
        <v>15463.5</v>
      </c>
      <c r="M14" s="51">
        <f t="shared" si="12"/>
        <v>15463.5</v>
      </c>
      <c r="N14" s="51">
        <f t="shared" si="0"/>
        <v>102.92099999999999</v>
      </c>
      <c r="O14" s="61">
        <f t="shared" si="14"/>
        <v>11.811072000000001</v>
      </c>
      <c r="P14" s="87">
        <f t="shared" si="6"/>
        <v>100</v>
      </c>
      <c r="Q14" s="91">
        <f>$C$15*F14</f>
        <v>11.200000000000001</v>
      </c>
      <c r="R14" s="91">
        <f t="shared" si="1"/>
        <v>5070</v>
      </c>
      <c r="S14" s="91">
        <f>C14*G14</f>
        <v>5070</v>
      </c>
      <c r="T14" s="92">
        <f t="shared" si="9"/>
        <v>567.84</v>
      </c>
      <c r="U14" s="52">
        <f>R14/(SUM(R2+R14))</f>
        <v>0.9905187622227476</v>
      </c>
      <c r="V14" s="53">
        <f t="shared" si="10"/>
        <v>3.0431051556134973E-3</v>
      </c>
      <c r="W14" s="53">
        <f t="shared" si="11"/>
        <v>6.9139394065508685E-3</v>
      </c>
      <c r="X14" s="154">
        <f t="shared" si="13"/>
        <v>6.8322985295957237E-3</v>
      </c>
      <c r="Y14" s="78"/>
      <c r="Z14" s="78"/>
      <c r="AA14" s="78"/>
      <c r="AB14" s="79"/>
    </row>
    <row r="15" spans="1:36" x14ac:dyDescent="0.25">
      <c r="A15" s="18" t="s">
        <v>0</v>
      </c>
      <c r="B15" s="41">
        <v>305</v>
      </c>
      <c r="C15" s="19">
        <v>100</v>
      </c>
      <c r="D15" s="18" t="s">
        <v>43</v>
      </c>
      <c r="E15" s="14">
        <v>1</v>
      </c>
      <c r="F15" s="78">
        <v>0.112</v>
      </c>
      <c r="G15" s="78">
        <v>1.5980000000000001</v>
      </c>
      <c r="H15" s="75"/>
      <c r="I15" s="81">
        <f t="shared" ref="I15:I27" si="17">$B$15</f>
        <v>305</v>
      </c>
      <c r="J15" s="55">
        <f t="shared" si="15"/>
        <v>2.0299999999999998</v>
      </c>
      <c r="K15" s="56">
        <f t="shared" si="16"/>
        <v>0.23296</v>
      </c>
      <c r="L15" s="96"/>
      <c r="M15" s="72">
        <f t="shared" si="12"/>
        <v>487.39000000000004</v>
      </c>
      <c r="N15" s="57">
        <f t="shared" si="0"/>
        <v>3.2439399999999998</v>
      </c>
      <c r="O15" s="62">
        <f t="shared" si="14"/>
        <v>0.37227008</v>
      </c>
      <c r="P15" s="90">
        <f t="shared" si="6"/>
        <v>100</v>
      </c>
      <c r="Q15" s="91">
        <f t="shared" ref="Q15:Q27" si="18">$C$15*F15</f>
        <v>11.200000000000001</v>
      </c>
      <c r="R15" s="91">
        <f t="shared" si="1"/>
        <v>159.80000000000001</v>
      </c>
      <c r="S15" s="91">
        <f t="shared" si="8"/>
        <v>159.80000000000001</v>
      </c>
      <c r="T15" s="92">
        <f t="shared" si="9"/>
        <v>17.897600000000004</v>
      </c>
      <c r="U15" s="69"/>
      <c r="V15" s="59">
        <f t="shared" si="10"/>
        <v>9.5914833109869208E-5</v>
      </c>
      <c r="W15" s="59">
        <f t="shared" si="11"/>
        <v>2.1791864243921676E-4</v>
      </c>
      <c r="X15" s="155">
        <f t="shared" si="13"/>
        <v>2.1534542505510784E-4</v>
      </c>
    </row>
    <row r="16" spans="1:36" x14ac:dyDescent="0.25">
      <c r="A16" s="18" t="s">
        <v>1</v>
      </c>
      <c r="B16" s="41">
        <v>2.08</v>
      </c>
      <c r="C16" s="19">
        <v>100</v>
      </c>
      <c r="D16" s="18" t="s">
        <v>40</v>
      </c>
      <c r="E16" s="14">
        <v>1</v>
      </c>
      <c r="F16" s="78">
        <v>0.112</v>
      </c>
      <c r="G16" s="78">
        <v>0</v>
      </c>
      <c r="H16" s="75"/>
      <c r="I16" s="81">
        <f t="shared" si="17"/>
        <v>305</v>
      </c>
      <c r="J16" s="55">
        <f t="shared" si="15"/>
        <v>2.0299999999999998</v>
      </c>
      <c r="K16" s="56">
        <f t="shared" si="16"/>
        <v>0.23296</v>
      </c>
      <c r="L16" s="96"/>
      <c r="M16" s="72">
        <f t="shared" si="12"/>
        <v>0</v>
      </c>
      <c r="N16" s="57">
        <f t="shared" si="0"/>
        <v>0</v>
      </c>
      <c r="O16" s="62">
        <f t="shared" si="14"/>
        <v>0</v>
      </c>
      <c r="P16" s="90">
        <f t="shared" si="6"/>
        <v>100</v>
      </c>
      <c r="Q16" s="91">
        <f t="shared" si="18"/>
        <v>11.200000000000001</v>
      </c>
      <c r="R16" s="91">
        <f t="shared" si="1"/>
        <v>0</v>
      </c>
      <c r="S16" s="91">
        <f t="shared" si="8"/>
        <v>0</v>
      </c>
      <c r="T16" s="92">
        <f t="shared" si="9"/>
        <v>0</v>
      </c>
      <c r="U16" s="69"/>
      <c r="V16" s="59">
        <f t="shared" si="10"/>
        <v>0</v>
      </c>
      <c r="W16" s="59">
        <f t="shared" si="11"/>
        <v>0</v>
      </c>
      <c r="X16" s="155">
        <f t="shared" si="13"/>
        <v>0</v>
      </c>
      <c r="Y16" s="13"/>
      <c r="Z16" s="13"/>
      <c r="AB16" s="13"/>
      <c r="AF16" s="159"/>
      <c r="AG16" s="159"/>
      <c r="AH16" s="159"/>
      <c r="AI16" s="159"/>
      <c r="AJ16" s="159"/>
    </row>
    <row r="17" spans="1:36" x14ac:dyDescent="0.25">
      <c r="A17" s="18" t="s">
        <v>2</v>
      </c>
      <c r="B17" s="41">
        <v>2.0299999999999998</v>
      </c>
      <c r="C17" s="19">
        <v>100</v>
      </c>
      <c r="D17" s="18" t="s">
        <v>44</v>
      </c>
      <c r="E17" s="14">
        <v>2.0000000000000001E-4</v>
      </c>
      <c r="F17" s="78">
        <v>2.2399999999999999E-5</v>
      </c>
      <c r="G17" s="78">
        <v>0</v>
      </c>
      <c r="H17" s="75"/>
      <c r="I17" s="81">
        <f t="shared" si="17"/>
        <v>305</v>
      </c>
      <c r="J17" s="55">
        <f t="shared" si="15"/>
        <v>4.06E-4</v>
      </c>
      <c r="K17" s="56">
        <f t="shared" si="16"/>
        <v>4.6591999999999997E-5</v>
      </c>
      <c r="L17" s="96"/>
      <c r="M17" s="72">
        <f t="shared" si="12"/>
        <v>0</v>
      </c>
      <c r="N17" s="57">
        <f t="shared" si="0"/>
        <v>0</v>
      </c>
      <c r="O17" s="62">
        <f t="shared" si="14"/>
        <v>0</v>
      </c>
      <c r="P17" s="90">
        <f t="shared" si="6"/>
        <v>0.02</v>
      </c>
      <c r="Q17" s="91">
        <f t="shared" si="18"/>
        <v>2.2399999999999998E-3</v>
      </c>
      <c r="R17" s="91">
        <f t="shared" si="1"/>
        <v>0</v>
      </c>
      <c r="S17" s="91">
        <f t="shared" si="8"/>
        <v>0</v>
      </c>
      <c r="T17" s="92">
        <f t="shared" si="9"/>
        <v>0</v>
      </c>
      <c r="U17" s="69"/>
      <c r="V17" s="59">
        <f t="shared" si="10"/>
        <v>0</v>
      </c>
      <c r="W17" s="59">
        <f t="shared" si="11"/>
        <v>0</v>
      </c>
      <c r="X17" s="155">
        <f t="shared" si="13"/>
        <v>0</v>
      </c>
      <c r="Y17" s="13"/>
      <c r="Z17" s="13"/>
      <c r="AB17" s="13"/>
    </row>
    <row r="18" spans="1:36" x14ac:dyDescent="0.25">
      <c r="A18" s="18"/>
      <c r="C18" s="19">
        <v>100</v>
      </c>
      <c r="D18" s="18" t="s">
        <v>45</v>
      </c>
      <c r="E18" s="14">
        <v>1.9999999999999999E-7</v>
      </c>
      <c r="F18" s="78">
        <v>2.2399999999999999E-8</v>
      </c>
      <c r="G18" s="78">
        <v>2.85</v>
      </c>
      <c r="H18" s="76"/>
      <c r="I18" s="82">
        <f t="shared" si="17"/>
        <v>305</v>
      </c>
      <c r="J18" s="55">
        <f t="shared" si="15"/>
        <v>4.0599999999999996E-7</v>
      </c>
      <c r="K18" s="56">
        <f t="shared" si="16"/>
        <v>4.6591999999999998E-8</v>
      </c>
      <c r="L18" s="97"/>
      <c r="M18" s="73">
        <f t="shared" si="12"/>
        <v>869.25</v>
      </c>
      <c r="N18" s="57">
        <f t="shared" si="0"/>
        <v>1.1570999999999999E-6</v>
      </c>
      <c r="O18" s="62">
        <f t="shared" si="14"/>
        <v>1.3278719999999999E-7</v>
      </c>
      <c r="P18" s="90">
        <f t="shared" si="6"/>
        <v>1.9999999999999998E-5</v>
      </c>
      <c r="Q18" s="91">
        <f t="shared" si="18"/>
        <v>2.2399999999999997E-6</v>
      </c>
      <c r="R18" s="91">
        <f t="shared" si="1"/>
        <v>5.6999999999999996E-5</v>
      </c>
      <c r="S18" s="91">
        <f t="shared" si="8"/>
        <v>285</v>
      </c>
      <c r="T18" s="92">
        <f t="shared" si="9"/>
        <v>6.3839999999999994E-6</v>
      </c>
      <c r="U18" s="70"/>
      <c r="V18" s="59">
        <f t="shared" si="10"/>
        <v>1.7106212413211966E-4</v>
      </c>
      <c r="W18" s="59">
        <f t="shared" si="11"/>
        <v>7.7730679718619229E-11</v>
      </c>
      <c r="X18" s="155">
        <f t="shared" si="13"/>
        <v>7.681282370551404E-11</v>
      </c>
      <c r="Y18" s="13"/>
      <c r="Z18" s="13"/>
      <c r="AB18" s="13"/>
      <c r="AG18" s="159"/>
      <c r="AH18" s="159"/>
      <c r="AI18" s="159"/>
      <c r="AJ18" s="1"/>
    </row>
    <row r="19" spans="1:36" x14ac:dyDescent="0.25">
      <c r="A19" s="18"/>
      <c r="C19" s="19">
        <v>100</v>
      </c>
      <c r="D19" s="18" t="s">
        <v>46</v>
      </c>
      <c r="E19" s="14">
        <v>1</v>
      </c>
      <c r="F19" s="78">
        <v>0.112</v>
      </c>
      <c r="G19" s="78">
        <v>1352</v>
      </c>
      <c r="H19" s="76"/>
      <c r="I19" s="82">
        <f t="shared" si="17"/>
        <v>305</v>
      </c>
      <c r="J19" s="55">
        <f t="shared" si="15"/>
        <v>2.0299999999999998</v>
      </c>
      <c r="K19" s="56">
        <f t="shared" si="16"/>
        <v>0.23296</v>
      </c>
      <c r="L19" s="97"/>
      <c r="M19" s="73">
        <f t="shared" si="12"/>
        <v>412360</v>
      </c>
      <c r="N19" s="57">
        <f t="shared" si="0"/>
        <v>2744.56</v>
      </c>
      <c r="O19" s="62">
        <f t="shared" si="14"/>
        <v>314.96192000000002</v>
      </c>
      <c r="P19" s="90">
        <f t="shared" si="6"/>
        <v>100</v>
      </c>
      <c r="Q19" s="91">
        <f t="shared" si="18"/>
        <v>11.200000000000001</v>
      </c>
      <c r="R19" s="91">
        <f t="shared" si="1"/>
        <v>135200</v>
      </c>
      <c r="S19" s="91">
        <f t="shared" si="8"/>
        <v>135200</v>
      </c>
      <c r="T19" s="92">
        <f t="shared" si="9"/>
        <v>15142.400000000001</v>
      </c>
      <c r="U19" s="70"/>
      <c r="V19" s="59">
        <f t="shared" si="10"/>
        <v>8.1149470816359925E-2</v>
      </c>
      <c r="W19" s="59">
        <f t="shared" si="11"/>
        <v>0.18437171750802317</v>
      </c>
      <c r="X19" s="155">
        <f t="shared" si="13"/>
        <v>0.18219462745588597</v>
      </c>
      <c r="AG19" s="1"/>
      <c r="AH19" s="1"/>
      <c r="AI19" s="1"/>
      <c r="AJ19" s="1"/>
    </row>
    <row r="20" spans="1:36" x14ac:dyDescent="0.25">
      <c r="A20" s="18"/>
      <c r="C20" s="19">
        <v>100</v>
      </c>
      <c r="D20" s="18" t="s">
        <v>47</v>
      </c>
      <c r="E20" s="14">
        <v>1</v>
      </c>
      <c r="F20" s="78">
        <v>0.112</v>
      </c>
      <c r="G20" s="78">
        <v>3520</v>
      </c>
      <c r="H20" s="76"/>
      <c r="I20" s="82">
        <f t="shared" si="17"/>
        <v>305</v>
      </c>
      <c r="J20" s="55">
        <f t="shared" si="15"/>
        <v>2.0299999999999998</v>
      </c>
      <c r="K20" s="56">
        <f t="shared" si="16"/>
        <v>0.23296</v>
      </c>
      <c r="L20" s="97"/>
      <c r="M20" s="73">
        <f t="shared" si="12"/>
        <v>1073600</v>
      </c>
      <c r="N20" s="57">
        <f t="shared" si="0"/>
        <v>7145.5999999999995</v>
      </c>
      <c r="O20" s="62">
        <f t="shared" si="14"/>
        <v>820.01919999999996</v>
      </c>
      <c r="P20" s="90">
        <f t="shared" si="6"/>
        <v>100</v>
      </c>
      <c r="Q20" s="91">
        <f t="shared" si="18"/>
        <v>11.200000000000001</v>
      </c>
      <c r="R20" s="91">
        <f t="shared" si="1"/>
        <v>352000</v>
      </c>
      <c r="S20" s="91">
        <f t="shared" si="8"/>
        <v>352000</v>
      </c>
      <c r="T20" s="92">
        <f t="shared" si="9"/>
        <v>39424.000000000007</v>
      </c>
      <c r="U20" s="70"/>
      <c r="V20" s="59">
        <f t="shared" si="10"/>
        <v>0.21127672875265308</v>
      </c>
      <c r="W20" s="59">
        <f t="shared" si="11"/>
        <v>0.48002103966585913</v>
      </c>
      <c r="X20" s="155">
        <f t="shared" si="13"/>
        <v>0.4743528762165079</v>
      </c>
      <c r="AG20" s="1"/>
      <c r="AH20" s="1"/>
      <c r="AI20" s="1"/>
      <c r="AJ20" s="1"/>
    </row>
    <row r="21" spans="1:36" x14ac:dyDescent="0.25">
      <c r="A21" s="18"/>
      <c r="C21" s="19">
        <v>100</v>
      </c>
      <c r="D21" s="18" t="s">
        <v>48</v>
      </c>
      <c r="E21" s="14">
        <v>1</v>
      </c>
      <c r="F21" s="78">
        <v>0.112</v>
      </c>
      <c r="G21" s="78">
        <v>0.2465</v>
      </c>
      <c r="H21" s="76"/>
      <c r="I21" s="82">
        <f t="shared" si="17"/>
        <v>305</v>
      </c>
      <c r="J21" s="55">
        <f t="shared" si="15"/>
        <v>2.0299999999999998</v>
      </c>
      <c r="K21" s="56">
        <f t="shared" si="16"/>
        <v>0.23296</v>
      </c>
      <c r="L21" s="97"/>
      <c r="M21" s="73">
        <f t="shared" si="12"/>
        <v>75.182500000000005</v>
      </c>
      <c r="N21" s="57">
        <f t="shared" si="0"/>
        <v>0.50039499999999992</v>
      </c>
      <c r="O21" s="62">
        <f t="shared" si="14"/>
        <v>5.7424639999999999E-2</v>
      </c>
      <c r="P21" s="90">
        <f t="shared" si="6"/>
        <v>100</v>
      </c>
      <c r="Q21" s="91">
        <f t="shared" si="18"/>
        <v>11.200000000000001</v>
      </c>
      <c r="R21" s="91">
        <f t="shared" si="1"/>
        <v>24.65</v>
      </c>
      <c r="S21" s="91">
        <f t="shared" si="8"/>
        <v>24.65</v>
      </c>
      <c r="T21" s="92">
        <f t="shared" si="9"/>
        <v>2.7608000000000001</v>
      </c>
      <c r="U21" s="70"/>
      <c r="V21" s="59">
        <f t="shared" si="10"/>
        <v>1.4795373192479823E-5</v>
      </c>
      <c r="W21" s="59">
        <f t="shared" si="11"/>
        <v>3.3615109737964283E-5</v>
      </c>
      <c r="X21" s="155">
        <f t="shared" si="13"/>
        <v>3.321817726913897E-5</v>
      </c>
      <c r="AG21" s="1"/>
      <c r="AH21" s="1"/>
      <c r="AI21" s="1"/>
      <c r="AJ21" s="1"/>
    </row>
    <row r="22" spans="1:36" x14ac:dyDescent="0.25">
      <c r="A22" s="18"/>
      <c r="C22" s="19">
        <v>100</v>
      </c>
      <c r="D22" s="18" t="s">
        <v>49</v>
      </c>
      <c r="E22" s="14">
        <v>2.1000000000000001E-4</v>
      </c>
      <c r="F22" s="78">
        <v>2.3519999999999998E-5</v>
      </c>
      <c r="G22" s="78">
        <v>7270</v>
      </c>
      <c r="H22" s="76"/>
      <c r="I22" s="82">
        <f t="shared" si="17"/>
        <v>305</v>
      </c>
      <c r="J22" s="55">
        <f t="shared" si="15"/>
        <v>4.2629999999999995E-4</v>
      </c>
      <c r="K22" s="56">
        <f t="shared" si="16"/>
        <v>4.8921599999999996E-5</v>
      </c>
      <c r="L22" s="97"/>
      <c r="M22" s="73">
        <f t="shared" si="12"/>
        <v>2217350</v>
      </c>
      <c r="N22" s="57">
        <f t="shared" si="0"/>
        <v>3.0992009999999999</v>
      </c>
      <c r="O22" s="62">
        <f t="shared" si="14"/>
        <v>0.35566003199999996</v>
      </c>
      <c r="P22" s="90">
        <f t="shared" si="6"/>
        <v>2.1000000000000001E-2</v>
      </c>
      <c r="Q22" s="91">
        <f t="shared" si="18"/>
        <v>2.3519999999999999E-3</v>
      </c>
      <c r="R22" s="91">
        <f t="shared" si="1"/>
        <v>152.67000000000002</v>
      </c>
      <c r="S22" s="91">
        <f t="shared" si="8"/>
        <v>727000</v>
      </c>
      <c r="T22" s="92">
        <f t="shared" si="9"/>
        <v>17.099039999999999</v>
      </c>
      <c r="U22" s="70"/>
      <c r="V22" s="59">
        <f t="shared" si="10"/>
        <v>0.4363584710317579</v>
      </c>
      <c r="W22" s="59">
        <f t="shared" si="11"/>
        <v>2.0819548899371227E-4</v>
      </c>
      <c r="X22" s="155">
        <f t="shared" si="13"/>
        <v>2.057370841249268E-4</v>
      </c>
      <c r="AG22" s="1"/>
      <c r="AH22" s="1"/>
      <c r="AI22" s="1"/>
      <c r="AJ22" s="1"/>
    </row>
    <row r="23" spans="1:36" x14ac:dyDescent="0.25">
      <c r="A23" s="18"/>
      <c r="C23" s="19">
        <v>100</v>
      </c>
      <c r="D23" s="18" t="s">
        <v>32</v>
      </c>
      <c r="E23" s="14">
        <v>1</v>
      </c>
      <c r="F23" s="78">
        <v>0.1094</v>
      </c>
      <c r="G23" s="78">
        <v>5.5359999999999996</v>
      </c>
      <c r="H23" s="76"/>
      <c r="I23" s="82">
        <f t="shared" si="17"/>
        <v>305</v>
      </c>
      <c r="J23" s="55">
        <f t="shared" si="15"/>
        <v>2.0299999999999998</v>
      </c>
      <c r="K23" s="56">
        <f t="shared" si="16"/>
        <v>0.227552</v>
      </c>
      <c r="L23" s="97"/>
      <c r="M23" s="73">
        <f t="shared" si="12"/>
        <v>1688.4799999999998</v>
      </c>
      <c r="N23" s="57">
        <f t="shared" si="0"/>
        <v>11.238079999999998</v>
      </c>
      <c r="O23" s="62">
        <f t="shared" si="14"/>
        <v>1.259727872</v>
      </c>
      <c r="P23" s="90">
        <f t="shared" si="6"/>
        <v>100</v>
      </c>
      <c r="Q23" s="91">
        <f t="shared" si="18"/>
        <v>10.94</v>
      </c>
      <c r="R23" s="91">
        <f t="shared" si="1"/>
        <v>553.59999999999991</v>
      </c>
      <c r="S23" s="91">
        <f t="shared" si="8"/>
        <v>553.59999999999991</v>
      </c>
      <c r="T23" s="92">
        <f t="shared" si="9"/>
        <v>60.563839999999992</v>
      </c>
      <c r="U23" s="70"/>
      <c r="V23" s="59">
        <f t="shared" si="10"/>
        <v>3.3228067340189974E-4</v>
      </c>
      <c r="W23" s="59">
        <f t="shared" si="11"/>
        <v>7.5494218056539649E-4</v>
      </c>
      <c r="X23" s="155">
        <f t="shared" si="13"/>
        <v>7.2870920502020038E-4</v>
      </c>
      <c r="AG23" s="1"/>
      <c r="AH23" s="1"/>
      <c r="AI23" s="1"/>
      <c r="AJ23" s="1"/>
    </row>
    <row r="24" spans="1:36" x14ac:dyDescent="0.25">
      <c r="A24" s="18"/>
      <c r="C24" s="19">
        <v>100</v>
      </c>
      <c r="D24" s="18" t="s">
        <v>34</v>
      </c>
      <c r="E24" s="14">
        <v>1</v>
      </c>
      <c r="F24" s="78">
        <v>0.1094</v>
      </c>
      <c r="G24" s="78">
        <v>1.8220000000000001E-3</v>
      </c>
      <c r="H24" s="76"/>
      <c r="I24" s="82">
        <f t="shared" si="17"/>
        <v>305</v>
      </c>
      <c r="J24" s="55">
        <f>$B$17*E24</f>
        <v>2.0299999999999998</v>
      </c>
      <c r="K24" s="56">
        <f>$B$16*F24</f>
        <v>0.227552</v>
      </c>
      <c r="L24" s="97"/>
      <c r="M24" s="73">
        <f t="shared" si="12"/>
        <v>0.55571000000000004</v>
      </c>
      <c r="N24" s="57">
        <f>J24*G24</f>
        <v>3.6986599999999999E-3</v>
      </c>
      <c r="O24" s="62">
        <f>K24*G24</f>
        <v>4.1459974400000004E-4</v>
      </c>
      <c r="P24" s="90">
        <f t="shared" si="6"/>
        <v>100</v>
      </c>
      <c r="Q24" s="91">
        <f t="shared" si="18"/>
        <v>10.94</v>
      </c>
      <c r="R24" s="91">
        <f t="shared" si="1"/>
        <v>0.1822</v>
      </c>
      <c r="S24" s="91">
        <f t="shared" si="8"/>
        <v>0.1822</v>
      </c>
      <c r="T24" s="92">
        <f t="shared" si="9"/>
        <v>1.9932680000000001E-2</v>
      </c>
      <c r="U24" s="70"/>
      <c r="V24" s="59">
        <f t="shared" si="10"/>
        <v>1.093597158486744E-7</v>
      </c>
      <c r="W24" s="59">
        <f t="shared" si="11"/>
        <v>2.4846543587249869E-7</v>
      </c>
      <c r="X24" s="155">
        <f t="shared" si="13"/>
        <v>2.3983167838634491E-7</v>
      </c>
      <c r="AG24" s="1"/>
      <c r="AH24" s="1"/>
      <c r="AI24" s="1"/>
      <c r="AJ24" s="1"/>
    </row>
    <row r="25" spans="1:36" ht="15" customHeight="1" x14ac:dyDescent="0.3">
      <c r="A25" s="18"/>
      <c r="C25" s="19">
        <v>100</v>
      </c>
      <c r="D25" s="18" t="s">
        <v>35</v>
      </c>
      <c r="E25" s="14">
        <v>1</v>
      </c>
      <c r="F25" s="78">
        <v>0.10929999999999999</v>
      </c>
      <c r="G25" s="78">
        <v>2.8760000000000001E-2</v>
      </c>
      <c r="H25" s="76"/>
      <c r="I25" s="82">
        <f t="shared" si="17"/>
        <v>305</v>
      </c>
      <c r="J25" s="55">
        <f>$B$17*E25</f>
        <v>2.0299999999999998</v>
      </c>
      <c r="K25" s="56">
        <f>$B$16*F25</f>
        <v>0.22734399999999999</v>
      </c>
      <c r="L25" s="97"/>
      <c r="M25" s="73">
        <f t="shared" si="12"/>
        <v>8.7718000000000007</v>
      </c>
      <c r="N25" s="57">
        <f>J25*G25</f>
        <v>5.8382799999999999E-2</v>
      </c>
      <c r="O25" s="62">
        <f>K25*G25</f>
        <v>6.5384134399999998E-3</v>
      </c>
      <c r="P25" s="90">
        <f t="shared" si="6"/>
        <v>100</v>
      </c>
      <c r="Q25" s="91">
        <f t="shared" si="18"/>
        <v>10.93</v>
      </c>
      <c r="R25" s="91">
        <f t="shared" si="1"/>
        <v>2.8759999999999999</v>
      </c>
      <c r="S25" s="91">
        <f t="shared" si="8"/>
        <v>2.8759999999999999</v>
      </c>
      <c r="T25" s="92">
        <f t="shared" si="9"/>
        <v>0.31434679999999998</v>
      </c>
      <c r="U25" s="70"/>
      <c r="V25" s="59">
        <f t="shared" si="10"/>
        <v>1.7262269087858813E-6</v>
      </c>
      <c r="W25" s="59">
        <f t="shared" si="11"/>
        <v>3.9219900854517356E-6</v>
      </c>
      <c r="X25" s="155">
        <f t="shared" si="13"/>
        <v>3.7822470756253887E-6</v>
      </c>
      <c r="Y25" s="5"/>
      <c r="Z25" s="5"/>
      <c r="AB25" s="5"/>
      <c r="AF25" s="4"/>
      <c r="AG25" s="1"/>
      <c r="AH25" s="1"/>
      <c r="AI25" s="1"/>
      <c r="AJ25" s="1"/>
    </row>
    <row r="26" spans="1:36" x14ac:dyDescent="0.25">
      <c r="A26" s="18"/>
      <c r="C26" s="19">
        <v>100</v>
      </c>
      <c r="D26" s="18" t="s">
        <v>36</v>
      </c>
      <c r="E26" s="14">
        <v>1.9000000000000001E-8</v>
      </c>
      <c r="F26" s="78">
        <v>2.0780000000000001E-9</v>
      </c>
      <c r="G26" s="78">
        <v>659</v>
      </c>
      <c r="H26" s="76"/>
      <c r="I26" s="82">
        <f t="shared" si="17"/>
        <v>305</v>
      </c>
      <c r="J26" s="55">
        <f>$B$17*E26</f>
        <v>3.8570000000000001E-8</v>
      </c>
      <c r="K26" s="56">
        <f>$B$16*F26</f>
        <v>4.3222400000000002E-9</v>
      </c>
      <c r="L26" s="97"/>
      <c r="M26" s="73">
        <f t="shared" si="12"/>
        <v>200995</v>
      </c>
      <c r="N26" s="57">
        <f>J26*G26</f>
        <v>2.5417630000000001E-5</v>
      </c>
      <c r="O26" s="62">
        <f>K26*G26</f>
        <v>2.8483561599999999E-6</v>
      </c>
      <c r="P26" s="90">
        <f t="shared" si="6"/>
        <v>1.9000000000000002E-6</v>
      </c>
      <c r="Q26" s="91">
        <f t="shared" si="18"/>
        <v>2.0779999999999999E-7</v>
      </c>
      <c r="R26" s="91">
        <f t="shared" si="1"/>
        <v>1.2521000000000001E-3</v>
      </c>
      <c r="S26" s="91">
        <f t="shared" si="8"/>
        <v>65900</v>
      </c>
      <c r="T26" s="92">
        <f t="shared" si="9"/>
        <v>1.3694019999999999E-4</v>
      </c>
      <c r="U26" s="70"/>
      <c r="V26" s="59">
        <f t="shared" si="10"/>
        <v>3.9554364843181353E-2</v>
      </c>
      <c r="W26" s="59">
        <f t="shared" si="11"/>
        <v>1.7074839311523361E-9</v>
      </c>
      <c r="X26" s="155">
        <f t="shared" si="13"/>
        <v>1.647675977568583E-9</v>
      </c>
    </row>
    <row r="27" spans="1:36" x14ac:dyDescent="0.25">
      <c r="A27" s="20"/>
      <c r="B27" s="29"/>
      <c r="C27" s="21">
        <v>100</v>
      </c>
      <c r="D27" s="20" t="s">
        <v>37</v>
      </c>
      <c r="E27" s="33">
        <v>1.3400000000000001E-6</v>
      </c>
      <c r="F27" s="129">
        <v>1.4649999999999999E-7</v>
      </c>
      <c r="G27" s="129">
        <v>0.50900000000000001</v>
      </c>
      <c r="H27" s="77"/>
      <c r="I27" s="83">
        <f t="shared" si="17"/>
        <v>305</v>
      </c>
      <c r="J27" s="63">
        <f>$B$17*E27</f>
        <v>2.7201999999999998E-6</v>
      </c>
      <c r="K27" s="64">
        <f>$B$16*F27</f>
        <v>3.0471999999999999E-7</v>
      </c>
      <c r="L27" s="98"/>
      <c r="M27" s="74">
        <f t="shared" si="12"/>
        <v>155.245</v>
      </c>
      <c r="N27" s="65">
        <f>J27*G27</f>
        <v>1.3845817999999999E-6</v>
      </c>
      <c r="O27" s="66">
        <f>K27*G27</f>
        <v>1.5510248E-7</v>
      </c>
      <c r="P27" s="93">
        <f t="shared" si="6"/>
        <v>1.34E-4</v>
      </c>
      <c r="Q27" s="94">
        <f t="shared" si="18"/>
        <v>1.465E-5</v>
      </c>
      <c r="R27" s="94">
        <f t="shared" si="1"/>
        <v>6.8206000000000004E-5</v>
      </c>
      <c r="S27" s="94">
        <f t="shared" si="8"/>
        <v>50.9</v>
      </c>
      <c r="T27" s="95">
        <f t="shared" si="9"/>
        <v>7.4568500000000004E-6</v>
      </c>
      <c r="U27" s="71"/>
      <c r="V27" s="67">
        <f t="shared" si="10"/>
        <v>3.0551095152017158E-5</v>
      </c>
      <c r="W27" s="67">
        <f t="shared" si="11"/>
        <v>9.3012258612072703E-11</v>
      </c>
      <c r="X27" s="156">
        <f t="shared" si="13"/>
        <v>8.9721444932403268E-11</v>
      </c>
    </row>
    <row r="28" spans="1:36" x14ac:dyDescent="0.25">
      <c r="H28" s="25"/>
      <c r="I28" s="25"/>
      <c r="J28" s="25"/>
      <c r="K28" s="25"/>
      <c r="L28" s="25"/>
      <c r="M28" s="25"/>
      <c r="N28" s="25"/>
      <c r="O28" s="25"/>
      <c r="P28" s="25"/>
      <c r="Q28" s="25"/>
      <c r="R28" s="25"/>
      <c r="S28" s="25"/>
      <c r="T28" s="25"/>
      <c r="U28" s="25"/>
      <c r="V28" s="25"/>
      <c r="W28" s="25"/>
      <c r="X28" s="25"/>
    </row>
    <row r="29" spans="1:36" x14ac:dyDescent="0.25">
      <c r="H29" s="25"/>
      <c r="I29" s="25"/>
      <c r="J29" s="158" t="s">
        <v>30</v>
      </c>
      <c r="K29" s="158"/>
      <c r="L29" s="158"/>
      <c r="M29" s="12"/>
      <c r="N29" s="25"/>
      <c r="O29" s="25"/>
      <c r="P29" s="25"/>
      <c r="Q29" s="25"/>
      <c r="R29" s="25"/>
      <c r="S29" s="25"/>
      <c r="T29" s="25"/>
      <c r="U29" s="25"/>
      <c r="V29" s="25"/>
      <c r="W29" s="25"/>
      <c r="X29" s="25"/>
    </row>
    <row r="30" spans="1:36" x14ac:dyDescent="0.25">
      <c r="H30" s="25"/>
      <c r="I30" s="25"/>
      <c r="J30" s="25"/>
      <c r="K30" s="25"/>
      <c r="L30" s="25"/>
      <c r="M30" s="25"/>
      <c r="N30" s="25"/>
      <c r="O30" s="25"/>
      <c r="P30" s="25"/>
      <c r="Q30" s="25"/>
      <c r="R30" s="25"/>
      <c r="S30" s="25"/>
      <c r="T30" s="25"/>
      <c r="U30" s="25"/>
      <c r="V30" s="25"/>
      <c r="W30" s="25"/>
      <c r="X30" s="25"/>
    </row>
    <row r="31" spans="1:36" x14ac:dyDescent="0.25">
      <c r="H31" s="25"/>
      <c r="I31" s="25"/>
      <c r="J31" s="25"/>
      <c r="K31" s="25"/>
      <c r="L31" s="25"/>
      <c r="M31" s="25"/>
      <c r="N31" s="25"/>
      <c r="O31" s="25"/>
      <c r="P31" s="25"/>
      <c r="Q31" s="25"/>
      <c r="R31" s="25"/>
      <c r="S31" s="25"/>
      <c r="T31" s="25"/>
      <c r="U31" s="25"/>
      <c r="V31" s="25"/>
      <c r="W31" s="25"/>
      <c r="X31" s="25"/>
    </row>
    <row r="32" spans="1:36" x14ac:dyDescent="0.25">
      <c r="H32" s="25"/>
      <c r="I32" s="25"/>
      <c r="J32" s="25"/>
      <c r="K32" s="25"/>
      <c r="L32" s="25"/>
      <c r="M32" s="25"/>
      <c r="N32" s="25"/>
      <c r="O32" s="25"/>
      <c r="P32" s="25"/>
      <c r="Q32" s="25"/>
      <c r="R32" s="25"/>
      <c r="S32" s="25"/>
      <c r="T32" s="25"/>
      <c r="U32" s="25"/>
      <c r="V32" s="25"/>
      <c r="W32" s="25"/>
      <c r="X32" s="25"/>
    </row>
    <row r="33" spans="1:24" x14ac:dyDescent="0.25">
      <c r="A33" s="3"/>
      <c r="B33" s="3"/>
      <c r="C33" s="25"/>
      <c r="D33" s="3"/>
      <c r="E33" s="25"/>
      <c r="F33" s="25"/>
      <c r="H33" s="25"/>
      <c r="I33" s="25"/>
      <c r="J33" s="25"/>
      <c r="K33" s="25"/>
      <c r="L33" s="25"/>
      <c r="M33" s="25"/>
      <c r="N33" s="25"/>
      <c r="O33" s="25"/>
      <c r="P33" s="25"/>
      <c r="Q33" s="25"/>
      <c r="R33" s="25"/>
      <c r="S33" s="25"/>
      <c r="T33" s="25"/>
      <c r="U33" s="25"/>
      <c r="V33" s="25"/>
      <c r="W33" s="25"/>
      <c r="X33" s="25"/>
    </row>
    <row r="34" spans="1:24" x14ac:dyDescent="0.25">
      <c r="H34" s="25"/>
      <c r="I34" s="25"/>
      <c r="J34" s="25"/>
      <c r="K34" s="25"/>
      <c r="L34" s="25"/>
      <c r="M34" s="25"/>
      <c r="N34" s="25"/>
      <c r="O34" s="25"/>
      <c r="P34" s="25"/>
      <c r="Q34" s="25"/>
      <c r="R34" s="25"/>
      <c r="S34" s="25"/>
      <c r="T34" s="25"/>
      <c r="U34" s="25"/>
      <c r="V34" s="25"/>
      <c r="W34" s="25"/>
      <c r="X34" s="25"/>
    </row>
    <row r="35" spans="1:24" x14ac:dyDescent="0.25">
      <c r="A35" s="3"/>
      <c r="B35" s="3"/>
      <c r="C35" s="25"/>
      <c r="D35" s="3"/>
      <c r="E35" s="25"/>
      <c r="F35" s="25"/>
      <c r="G35" s="25"/>
      <c r="H35" s="25"/>
      <c r="I35" s="25"/>
      <c r="J35" s="25"/>
      <c r="K35" s="25"/>
      <c r="L35" s="25"/>
      <c r="M35" s="25"/>
      <c r="N35" s="25"/>
      <c r="O35" s="25"/>
      <c r="P35" s="25"/>
      <c r="Q35" s="25"/>
      <c r="R35" s="25"/>
      <c r="S35" s="25"/>
      <c r="T35" s="25"/>
      <c r="U35" s="25"/>
      <c r="V35" s="25"/>
      <c r="W35" s="25"/>
      <c r="X35" s="25"/>
    </row>
    <row r="36" spans="1:24" x14ac:dyDescent="0.25">
      <c r="A36" s="3"/>
      <c r="B36" s="3"/>
      <c r="C36" s="25"/>
      <c r="D36" s="3"/>
      <c r="E36" s="25"/>
      <c r="F36" s="25"/>
      <c r="G36" s="25"/>
      <c r="H36" s="25"/>
      <c r="I36" s="25"/>
      <c r="J36" s="25"/>
      <c r="K36" s="25"/>
      <c r="L36" s="25"/>
      <c r="M36" s="25"/>
      <c r="N36" s="25"/>
      <c r="O36" s="25"/>
      <c r="P36" s="25"/>
      <c r="Q36" s="25"/>
      <c r="R36" s="25"/>
      <c r="S36" s="25"/>
      <c r="T36" s="25"/>
      <c r="U36" s="25"/>
      <c r="V36" s="25"/>
      <c r="W36" s="25"/>
      <c r="X36" s="25"/>
    </row>
    <row r="37" spans="1:24" x14ac:dyDescent="0.25">
      <c r="A37" s="3"/>
      <c r="B37" s="3"/>
      <c r="C37" s="25"/>
      <c r="D37" s="3"/>
      <c r="E37" s="25"/>
      <c r="F37" s="25"/>
      <c r="G37" s="25"/>
      <c r="H37" s="25"/>
      <c r="I37" s="25"/>
      <c r="J37" s="25"/>
      <c r="K37" s="25"/>
      <c r="L37" s="25"/>
      <c r="M37" s="25"/>
      <c r="N37" s="25"/>
      <c r="O37" s="25"/>
      <c r="P37" s="25"/>
      <c r="Q37" s="25"/>
      <c r="R37" s="25"/>
      <c r="S37" s="25"/>
      <c r="T37" s="25"/>
      <c r="U37" s="25"/>
      <c r="V37" s="25"/>
      <c r="W37" s="25"/>
      <c r="X37" s="25"/>
    </row>
  </sheetData>
  <sheetProtection algorithmName="SHA-512" hashValue="LWEYsk60HXgSirZzOCWp/zqbfs7SDykhoWGGW0JUUmeRNW48Vd8ULtgerEcwr3SKiTXwzF8Ph0Zfjem1OdUCEw==" saltValue="PS8U6KU4LnIzgn8y39FBfA==" spinCount="100000" sheet="1" objects="1" scenarios="1" formatCells="0" formatColumns="0" formatRows="0" insertColumns="0" insertRows="0"/>
  <mergeCells count="5">
    <mergeCell ref="AF2:AJ2"/>
    <mergeCell ref="AG4:AI4"/>
    <mergeCell ref="J29:L29"/>
    <mergeCell ref="AF16:AJ16"/>
    <mergeCell ref="AG18:AI18"/>
  </mergeCells>
  <pageMargins left="0.7" right="0.7" top="0.75" bottom="0.75" header="0.3" footer="0.3"/>
  <drawing r:id="rId1"/>
</worksheet>
</file>

<file path=docMetadata/LabelInfo.xml><?xml version="1.0" encoding="utf-8"?>
<clbl:labelList xmlns:clbl="http://schemas.microsoft.com/office/2020/mipLabelMetadata">
  <clbl:label id="{db3dbd43-4c4b-4544-9f8a-0553f9f5f25e}" enabled="0" method="" siteId="{db3dbd43-4c4b-4544-9f8a-0553f9f5f25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Single Radionuclides</vt:lpstr>
      <vt:lpstr>Multiple Radionuclides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Dolislager, Fred</dc:creator>
  <cp:lastModifiedBy>Manning, Karessa</cp:lastModifiedBy>
  <dcterms:created xsi:type="dcterms:W3CDTF">2024-04-26T19:23:46Z</dcterms:created>
  <dcterms:modified xsi:type="dcterms:W3CDTF">2025-07-08T18:38:53Z</dcterms:modified>
</cp:coreProperties>
</file>